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60" windowHeight="7680" tabRatio="992" activeTab="1"/>
  </bookViews>
  <sheets>
    <sheet name="гүйцэтгэлийн маягт-ГСХ" sheetId="58" r:id="rId1"/>
    <sheet name="Sheet1" sheetId="59" r:id="rId2"/>
  </sheets>
  <calcPr calcId="152511"/>
</workbook>
</file>

<file path=xl/calcChain.xml><?xml version="1.0" encoding="utf-8"?>
<calcChain xmlns="http://schemas.openxmlformats.org/spreadsheetml/2006/main">
  <c r="I75" i="59" l="1"/>
  <c r="I14" i="59" l="1"/>
  <c r="I15" i="59"/>
  <c r="I16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I35" i="59"/>
  <c r="I36" i="59"/>
  <c r="I37" i="59"/>
  <c r="I38" i="59"/>
  <c r="I39" i="59"/>
  <c r="I40" i="59"/>
  <c r="I41" i="59"/>
  <c r="I42" i="59"/>
  <c r="I43" i="59"/>
  <c r="I44" i="59"/>
  <c r="I45" i="59"/>
  <c r="I46" i="59"/>
  <c r="I47" i="59"/>
  <c r="I48" i="59"/>
  <c r="I49" i="59"/>
  <c r="I50" i="59"/>
  <c r="I52" i="59"/>
  <c r="I53" i="59"/>
  <c r="I54" i="59"/>
  <c r="I55" i="59"/>
  <c r="I56" i="59"/>
  <c r="I57" i="59"/>
  <c r="I58" i="59"/>
  <c r="I59" i="59"/>
  <c r="I60" i="59"/>
  <c r="I61" i="59"/>
  <c r="I62" i="59"/>
  <c r="I63" i="59"/>
  <c r="I64" i="59"/>
  <c r="I65" i="59"/>
  <c r="I69" i="59"/>
  <c r="I13" i="59"/>
  <c r="H65" i="59" l="1"/>
  <c r="F65" i="59"/>
  <c r="H64" i="59"/>
  <c r="F64" i="59"/>
  <c r="H63" i="59"/>
  <c r="F63" i="59"/>
  <c r="H62" i="59"/>
  <c r="F62" i="59"/>
  <c r="H61" i="59"/>
  <c r="F61" i="59"/>
  <c r="G60" i="59"/>
  <c r="H60" i="59" s="1"/>
  <c r="F60" i="59"/>
  <c r="G59" i="59"/>
  <c r="H59" i="59" s="1"/>
  <c r="F59" i="59"/>
  <c r="G58" i="59"/>
  <c r="H58" i="59" s="1"/>
  <c r="F58" i="59"/>
  <c r="G57" i="59"/>
  <c r="H57" i="59" s="1"/>
  <c r="F57" i="59"/>
  <c r="H56" i="59"/>
  <c r="F56" i="59"/>
  <c r="H55" i="59"/>
  <c r="F55" i="59"/>
  <c r="G54" i="59"/>
  <c r="H54" i="59" s="1"/>
  <c r="F54" i="59"/>
  <c r="H53" i="59"/>
  <c r="F53" i="59"/>
  <c r="H52" i="59"/>
  <c r="F52" i="59"/>
  <c r="H51" i="59"/>
  <c r="F51" i="59"/>
  <c r="G49" i="59"/>
  <c r="H49" i="59" s="1"/>
  <c r="F49" i="59"/>
  <c r="G48" i="59"/>
  <c r="H48" i="59" s="1"/>
  <c r="F48" i="59"/>
  <c r="G47" i="59"/>
  <c r="H47" i="59" s="1"/>
  <c r="F47" i="59"/>
  <c r="H46" i="59"/>
  <c r="F46" i="59"/>
  <c r="H45" i="59"/>
  <c r="H50" i="59" s="1"/>
  <c r="F45" i="59"/>
  <c r="F50" i="59" s="1"/>
  <c r="H42" i="59"/>
  <c r="F42" i="59"/>
  <c r="F43" i="59" s="1"/>
  <c r="H40" i="59"/>
  <c r="F40" i="59"/>
  <c r="G39" i="59"/>
  <c r="H39" i="59" s="1"/>
  <c r="F39" i="59"/>
  <c r="F41" i="59" s="1"/>
  <c r="G36" i="59"/>
  <c r="H36" i="59" s="1"/>
  <c r="F36" i="59"/>
  <c r="F34" i="59"/>
  <c r="H33" i="59"/>
  <c r="F33" i="59"/>
  <c r="H32" i="59"/>
  <c r="F32" i="59"/>
  <c r="H30" i="59"/>
  <c r="F30" i="59"/>
  <c r="H29" i="59"/>
  <c r="F29" i="59"/>
  <c r="G28" i="59"/>
  <c r="H28" i="59" s="1"/>
  <c r="F28" i="59"/>
  <c r="G27" i="59"/>
  <c r="H27" i="59" s="1"/>
  <c r="F27" i="59"/>
  <c r="G26" i="59"/>
  <c r="H26" i="59" s="1"/>
  <c r="F26" i="59"/>
  <c r="H25" i="59"/>
  <c r="F25" i="59"/>
  <c r="G24" i="59"/>
  <c r="H24" i="59" s="1"/>
  <c r="F24" i="59"/>
  <c r="H23" i="59"/>
  <c r="F23" i="59"/>
  <c r="G22" i="59"/>
  <c r="H22" i="59" s="1"/>
  <c r="F22" i="59"/>
  <c r="F31" i="59" s="1"/>
  <c r="G20" i="59"/>
  <c r="H20" i="59" s="1"/>
  <c r="F20" i="59"/>
  <c r="H18" i="59"/>
  <c r="F18" i="59"/>
  <c r="H17" i="59"/>
  <c r="F17" i="59"/>
  <c r="F19" i="59" s="1"/>
  <c r="H15" i="59"/>
  <c r="F15" i="59"/>
  <c r="H14" i="59"/>
  <c r="H13" i="59"/>
  <c r="H16" i="59" s="1"/>
  <c r="F13" i="59"/>
  <c r="I51" i="59" l="1"/>
  <c r="F16" i="59"/>
  <c r="F66" i="59"/>
  <c r="F35" i="59"/>
  <c r="F38" i="59" s="1"/>
  <c r="H35" i="59"/>
  <c r="H41" i="59"/>
  <c r="H43" i="59"/>
  <c r="H66" i="59"/>
  <c r="I66" i="59" s="1"/>
  <c r="H31" i="59"/>
  <c r="H37" i="59"/>
  <c r="H19" i="59"/>
  <c r="F67" i="59" l="1"/>
  <c r="J66" i="59"/>
  <c r="F44" i="59"/>
  <c r="F68" i="59" s="1"/>
  <c r="F70" i="59" s="1"/>
  <c r="H38" i="59"/>
  <c r="H67" i="59"/>
  <c r="I67" i="59" s="1"/>
  <c r="I69" i="58"/>
  <c r="I21" i="58"/>
  <c r="I26" i="58"/>
  <c r="I30" i="58"/>
  <c r="G39" i="58"/>
  <c r="G36" i="58"/>
  <c r="H36" i="58" s="1"/>
  <c r="H37" i="58" s="1"/>
  <c r="I37" i="58" s="1"/>
  <c r="F36" i="58"/>
  <c r="I36" i="58" s="1"/>
  <c r="G34" i="58"/>
  <c r="H34" i="58" s="1"/>
  <c r="I34" i="58" s="1"/>
  <c r="F34" i="58"/>
  <c r="F35" i="58" s="1"/>
  <c r="G33" i="58"/>
  <c r="H33" i="58" s="1"/>
  <c r="I33" i="58" s="1"/>
  <c r="F33" i="58"/>
  <c r="G32" i="58"/>
  <c r="H32" i="58" s="1"/>
  <c r="I32" i="58" s="1"/>
  <c r="F32" i="58"/>
  <c r="G52" i="58"/>
  <c r="H52" i="58" s="1"/>
  <c r="I52" i="58" s="1"/>
  <c r="G53" i="58"/>
  <c r="H53" i="58" s="1"/>
  <c r="I53" i="58" s="1"/>
  <c r="G54" i="58"/>
  <c r="H54" i="58" s="1"/>
  <c r="I54" i="58" s="1"/>
  <c r="G55" i="58"/>
  <c r="H55" i="58" s="1"/>
  <c r="I55" i="58" s="1"/>
  <c r="G56" i="58"/>
  <c r="H56" i="58" s="1"/>
  <c r="I56" i="58" s="1"/>
  <c r="G57" i="58"/>
  <c r="H57" i="58" s="1"/>
  <c r="I57" i="58" s="1"/>
  <c r="G58" i="58"/>
  <c r="H58" i="58" s="1"/>
  <c r="I58" i="58" s="1"/>
  <c r="G59" i="58"/>
  <c r="H59" i="58" s="1"/>
  <c r="I59" i="58" s="1"/>
  <c r="G60" i="58"/>
  <c r="H60" i="58" s="1"/>
  <c r="I60" i="58" s="1"/>
  <c r="G61" i="58"/>
  <c r="H61" i="58" s="1"/>
  <c r="I61" i="58" s="1"/>
  <c r="G62" i="58"/>
  <c r="H62" i="58" s="1"/>
  <c r="I62" i="58" s="1"/>
  <c r="G63" i="58"/>
  <c r="H63" i="58" s="1"/>
  <c r="I63" i="58" s="1"/>
  <c r="F52" i="58"/>
  <c r="F66" i="58" s="1"/>
  <c r="F53" i="58"/>
  <c r="F54" i="58"/>
  <c r="F55" i="58"/>
  <c r="F56" i="58"/>
  <c r="F57" i="58"/>
  <c r="F58" i="58"/>
  <c r="F59" i="58"/>
  <c r="F60" i="58"/>
  <c r="F61" i="58"/>
  <c r="F62" i="58"/>
  <c r="F63" i="58"/>
  <c r="G51" i="58"/>
  <c r="H51" i="58" s="1"/>
  <c r="I51" i="58" s="1"/>
  <c r="F51" i="58"/>
  <c r="G46" i="58"/>
  <c r="G26" i="58"/>
  <c r="H26" i="58" s="1"/>
  <c r="G27" i="58"/>
  <c r="H27" i="58" s="1"/>
  <c r="I27" i="58" s="1"/>
  <c r="G28" i="58"/>
  <c r="G29" i="58"/>
  <c r="H29" i="58" s="1"/>
  <c r="I29" i="58" s="1"/>
  <c r="G30" i="58"/>
  <c r="H30" i="58" s="1"/>
  <c r="H28" i="58"/>
  <c r="I28" i="58" s="1"/>
  <c r="F26" i="58"/>
  <c r="F27" i="58"/>
  <c r="F28" i="58"/>
  <c r="F29" i="58"/>
  <c r="F30" i="58"/>
  <c r="G24" i="58"/>
  <c r="H24" i="58" s="1"/>
  <c r="I24" i="58" s="1"/>
  <c r="G25" i="58"/>
  <c r="H25" i="58" s="1"/>
  <c r="I25" i="58" s="1"/>
  <c r="F24" i="58"/>
  <c r="F25" i="58"/>
  <c r="G23" i="58"/>
  <c r="H23" i="58" s="1"/>
  <c r="I23" i="58" s="1"/>
  <c r="F23" i="58"/>
  <c r="G18" i="58"/>
  <c r="H18" i="58" s="1"/>
  <c r="I18" i="58" s="1"/>
  <c r="F18" i="58"/>
  <c r="H44" i="59" l="1"/>
  <c r="F71" i="59"/>
  <c r="F72" i="59" s="1"/>
  <c r="H35" i="58"/>
  <c r="I35" i="58" s="1"/>
  <c r="H15" i="58"/>
  <c r="H68" i="59" l="1"/>
  <c r="G49" i="58"/>
  <c r="H70" i="59" l="1"/>
  <c r="I70" i="59" s="1"/>
  <c r="I68" i="59"/>
  <c r="H71" i="59"/>
  <c r="I71" i="59" s="1"/>
  <c r="H39" i="58"/>
  <c r="I39" i="58" s="1"/>
  <c r="F39" i="58"/>
  <c r="H72" i="59" l="1"/>
  <c r="G42" i="58"/>
  <c r="H42" i="58" s="1"/>
  <c r="F42" i="58"/>
  <c r="F43" i="58" s="1"/>
  <c r="H40" i="58"/>
  <c r="F40" i="58"/>
  <c r="F41" i="58" s="1"/>
  <c r="I72" i="59" l="1"/>
  <c r="H41" i="58"/>
  <c r="I40" i="58"/>
  <c r="H43" i="58"/>
  <c r="I43" i="58" s="1"/>
  <c r="I42" i="58"/>
  <c r="F49" i="58"/>
  <c r="H49" i="58"/>
  <c r="H14" i="58"/>
  <c r="F15" i="58"/>
  <c r="I41" i="58" l="1"/>
  <c r="I49" i="58"/>
  <c r="H65" i="58"/>
  <c r="I65" i="58" s="1"/>
  <c r="F65" i="58"/>
  <c r="H64" i="58"/>
  <c r="F64" i="58"/>
  <c r="G48" i="58"/>
  <c r="H48" i="58" s="1"/>
  <c r="I48" i="58" s="1"/>
  <c r="F48" i="58"/>
  <c r="G47" i="58"/>
  <c r="H47" i="58" s="1"/>
  <c r="I47" i="58" s="1"/>
  <c r="F47" i="58"/>
  <c r="H46" i="58"/>
  <c r="I46" i="58" s="1"/>
  <c r="F46" i="58"/>
  <c r="H45" i="58"/>
  <c r="F45" i="58"/>
  <c r="G22" i="58"/>
  <c r="H22" i="58" s="1"/>
  <c r="F22" i="58"/>
  <c r="F31" i="58" s="1"/>
  <c r="G20" i="58"/>
  <c r="H20" i="58" s="1"/>
  <c r="I20" i="58" s="1"/>
  <c r="F20" i="58"/>
  <c r="G17" i="58"/>
  <c r="H17" i="58" s="1"/>
  <c r="F17" i="58"/>
  <c r="F19" i="58" s="1"/>
  <c r="F38" i="58" s="1"/>
  <c r="H13" i="58"/>
  <c r="H16" i="58" s="1"/>
  <c r="F13" i="58"/>
  <c r="F16" i="58" s="1"/>
  <c r="F44" i="58" s="1"/>
  <c r="H19" i="58" l="1"/>
  <c r="I17" i="58"/>
  <c r="H31" i="58"/>
  <c r="I31" i="58" s="1"/>
  <c r="I22" i="58"/>
  <c r="H50" i="58"/>
  <c r="I45" i="58"/>
  <c r="I64" i="58"/>
  <c r="H66" i="58"/>
  <c r="F50" i="58"/>
  <c r="F67" i="58" s="1"/>
  <c r="F68" i="58" s="1"/>
  <c r="I66" i="58" l="1"/>
  <c r="H67" i="58"/>
  <c r="I50" i="58"/>
  <c r="I19" i="58"/>
  <c r="H38" i="58"/>
  <c r="I38" i="58" l="1"/>
  <c r="H44" i="58"/>
  <c r="I44" i="58" s="1"/>
  <c r="H68" i="58"/>
  <c r="I67" i="58"/>
  <c r="F70" i="58"/>
  <c r="I68" i="58" l="1"/>
  <c r="H70" i="58"/>
  <c r="F71" i="58"/>
  <c r="F72" i="58" s="1"/>
  <c r="H71" i="58" l="1"/>
  <c r="I70" i="58"/>
  <c r="H72" i="58" l="1"/>
  <c r="I73" i="58" s="1"/>
  <c r="I75" i="58" s="1"/>
  <c r="I71" i="58"/>
</calcChain>
</file>

<file path=xl/sharedStrings.xml><?xml version="1.0" encoding="utf-8"?>
<sst xmlns="http://schemas.openxmlformats.org/spreadsheetml/2006/main" count="302" uniqueCount="122">
  <si>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</si>
  <si>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</si>
  <si>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</si>
  <si>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</si>
  <si>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</si>
  <si>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</si>
  <si>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</si>
  <si>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</si>
  <si>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</si>
  <si>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</si>
  <si>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</si>
  <si>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Хэмжих нэгж</t>
  </si>
  <si>
    <t>Нэгжийн өртөг</t>
  </si>
  <si>
    <t>Тайлант сарын гүйцэтгэл</t>
  </si>
  <si>
    <t>Оны эхнээс гарсан гүйцэтгэл</t>
  </si>
  <si>
    <t>/И.Баттуяа/</t>
  </si>
  <si>
    <t>"Гео эрэл зураглал "ХХК компанийн захирал</t>
  </si>
  <si>
    <t>/Б.Уранцэцэг./</t>
  </si>
  <si>
    <t>х.ө</t>
  </si>
  <si>
    <t>Агаар, сансрын зургийн тайлал</t>
  </si>
  <si>
    <t>сорьц</t>
  </si>
  <si>
    <t>лист</t>
  </si>
  <si>
    <t>маш</t>
  </si>
  <si>
    <t>сар</t>
  </si>
  <si>
    <t>ш</t>
  </si>
  <si>
    <t>удаа</t>
  </si>
  <si>
    <t>Палеонтологийн шинжилгээ</t>
  </si>
  <si>
    <t>х./ө</t>
  </si>
  <si>
    <t>кв.км</t>
  </si>
  <si>
    <t>Бэлтгэл судалгаа /фондод тайлан үзэх, материал цуглуулах/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</si>
  <si>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</si>
  <si>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</si>
  <si>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суваг</t>
  </si>
  <si>
    <t>ГБТөвд тайлан үзэх</t>
  </si>
  <si>
    <t>Үр тоосонцорын шинжилгээ</t>
  </si>
  <si>
    <t xml:space="preserve">Магадлашгүй зардал </t>
  </si>
  <si>
    <t>НӨАТ /10%/</t>
  </si>
  <si>
    <t>Ханхар уул-50  Төслийн ахлагч</t>
  </si>
  <si>
    <t>/Д.Галбаатар/</t>
  </si>
  <si>
    <t>Эдийн засагч, нягтлан бодогч</t>
  </si>
  <si>
    <t>Сансарын зургийн мэдээлэл авах, боловсруулах, хэвлэх</t>
  </si>
  <si>
    <t>ҮГА-ны ЭБСТЭЗХ-ийн мэргэжилтэн</t>
  </si>
  <si>
    <t>/Р.Болд-Эрдэнэ/</t>
  </si>
  <si>
    <t xml:space="preserve">ҮГА-ны ГСХ -н мэргэжилтэн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</si>
  <si>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</si>
  <si>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</si>
  <si>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</si>
  <si>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</si>
  <si>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</si>
  <si>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</si>
  <si>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</si>
  <si>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</si>
  <si>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</si>
  <si>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</si>
  <si>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</si>
  <si>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</si>
  <si>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</si>
  <si>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</si>
  <si>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</si>
  <si>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Бэлтгэл ажлын дүн /1-3/</t>
  </si>
  <si>
    <t>XVI</t>
  </si>
  <si>
    <t>/........................./</t>
  </si>
  <si>
    <t xml:space="preserve">Зураглалын ажлын дүн </t>
  </si>
  <si>
    <t>/1:50000-ны/ геологийн зураглал, ерөнхий эрлийн ажил, зүсэлт</t>
  </si>
  <si>
    <t>УЛСЫН ТӨСВИЙН ХӨРӨНГӨӨР ХЭРЭГЖҮҮЛЖ БАЙГАА "ХАНХАР УУЛ-50" ТӨСЛИЙН АЖЛЫН ГҮЙЦЭТГЭЛИЙН АКТ</t>
  </si>
  <si>
    <t>д/д</t>
  </si>
  <si>
    <t>"Уул уурхай, хүнд үйлдвэрийн сайдын 2022 оны</t>
  </si>
  <si>
    <t>А/87 -р дугаар тушаалын 6 дугаар хавсралт</t>
  </si>
  <si>
    <t>Төсвийн дүн: 1,311,050,209 /төгрөгөөр/</t>
  </si>
  <si>
    <t xml:space="preserve">түр орлон гүйцэтгэгч                                                                          </t>
  </si>
  <si>
    <t>ҮГА-ны ГСХ-ийн даргын үүргийг</t>
  </si>
  <si>
    <t xml:space="preserve">Уулын ажлын дүн </t>
  </si>
  <si>
    <t>ГАДНЫ БАЙГУУЛЛАГЫН ДҮН /IX+X/</t>
  </si>
  <si>
    <t>Байр зүйн 1:50 000 масштабын зураг авах</t>
  </si>
  <si>
    <t>Автомашины татвар: /Үйлдвэрлэлд хэрэглэх 4 машин/</t>
  </si>
  <si>
    <t>XVII</t>
  </si>
  <si>
    <t>Хээрийн ажлын зохион байгуулалт</t>
  </si>
  <si>
    <t>%</t>
  </si>
  <si>
    <t>Анги зохион байгуулалт, буулгалтын дүн (10)</t>
  </si>
  <si>
    <t>/Б.Уранцэцэг/</t>
  </si>
  <si>
    <t>Танилцах, шалган холбох маршрут</t>
  </si>
  <si>
    <t>т.км</t>
  </si>
  <si>
    <t>Ховилон сорьц</t>
  </si>
  <si>
    <t>Цэглэн сорьц</t>
  </si>
  <si>
    <t>Силикатын сорьц</t>
  </si>
  <si>
    <t>Литогеохими анхдагч</t>
  </si>
  <si>
    <t>Сувгийн геохими</t>
  </si>
  <si>
    <t>Литогеохими анхдагч: тороор</t>
  </si>
  <si>
    <t>Литогеохими хоёрдогч: тороор</t>
  </si>
  <si>
    <t>Литогеохими урсгал</t>
  </si>
  <si>
    <t>Шлихийн  сорьц авах, боловсруулах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</si>
  <si>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</si>
  <si>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</si>
  <si>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</si>
  <si>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</si>
  <si>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Геохимийн дээж ICP-MS -20</t>
  </si>
  <si>
    <t>Геохимийн дээж ICP-MS -40</t>
  </si>
  <si>
    <t>Минералоги Эрдсийн хураангуй</t>
  </si>
  <si>
    <t>Протолочекын бүрэн шинжилгээ</t>
  </si>
  <si>
    <t>Петрографи: Шлифийн хураангуй</t>
  </si>
  <si>
    <t>Шлиф бэлтгэх</t>
  </si>
  <si>
    <t xml:space="preserve">Минераграфи: Аншлифийн хураангуй </t>
  </si>
  <si>
    <t>Аншлиф бэлтгэх</t>
  </si>
  <si>
    <t>ХБАМ-ын шинжилгээ /элс//</t>
  </si>
  <si>
    <t>Бутлалт: Буталгаа 2-5кг хүртэл</t>
  </si>
  <si>
    <t>Бутлалт: Буталгаа 2кг  хүртэл</t>
  </si>
  <si>
    <t>Бутлалт: Буталгаа 0,5кг хүртэл</t>
  </si>
  <si>
    <t>Геохимийн дээж сорьц (100гр хүртэл )</t>
  </si>
  <si>
    <t>Томилолтын дүн  (33)</t>
  </si>
  <si>
    <t xml:space="preserve"> Суурин боловсруулалтын дүн  (31-32)</t>
  </si>
  <si>
    <t>Сорьцлолтын дүн  /7-15/</t>
  </si>
  <si>
    <t>Лабораторийн дүн /28-42/</t>
  </si>
  <si>
    <t>НИЙТ АЖЛЫН ДҮН /X+XIII/</t>
  </si>
  <si>
    <t>Дүн /XIV+XV/</t>
  </si>
  <si>
    <t>НИЙТ ТӨСӨВ /XVII+XVIII/</t>
  </si>
  <si>
    <t>XVIII</t>
  </si>
  <si>
    <t>Бусад ажлын дүн /23-27/</t>
  </si>
  <si>
    <t>Хээрийн ажлын дүн/II+III+IV+V+VI/</t>
  </si>
  <si>
    <t>ӨӨРИЙН ХҮЧНИЙ ДҮН /I+VII+VIII+IX/</t>
  </si>
  <si>
    <t>Тээврийн дүн/16-18/</t>
  </si>
  <si>
    <t>2023 оны 5 дугаар сарын 1-нээс 5 дугаар сарын 31-ны өдөр хүртэл</t>
  </si>
  <si>
    <t>2023 оны 6 дугаар сарын 1-нээс 6 дугаар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</si>
</sst>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 Mon"/>
      <family val="2"/>
    </font>
    <font>
      <sz val="12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7" fillId="2" borderId="6" xfId="7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3" fontId="0" fillId="2" borderId="2" xfId="7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6" fontId="0" fillId="2" borderId="1" xfId="7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166" fontId="0" fillId="3" borderId="3" xfId="7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166" fontId="0" fillId="2" borderId="2" xfId="7" applyNumberFormat="1" applyFont="1" applyFill="1" applyBorder="1" applyAlignment="1">
      <alignment horizontal="right" vertical="center"/>
    </xf>
    <xf numFmtId="166" fontId="0" fillId="2" borderId="3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66" fontId="12" fillId="0" borderId="4" xfId="7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43" fontId="0" fillId="0" borderId="0" xfId="7" applyFont="1" applyAlignment="1">
      <alignment vertical="center"/>
    </xf>
    <xf numFmtId="43" fontId="0" fillId="0" borderId="0" xfId="0" applyNumberFormat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3" fontId="7" fillId="3" borderId="3" xfId="7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3" fontId="17" fillId="0" borderId="3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6" fontId="14" fillId="0" borderId="3" xfId="7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166" fontId="0" fillId="2" borderId="3" xfId="7" applyNumberFormat="1" applyFont="1" applyFill="1" applyBorder="1" applyAlignment="1">
      <alignment horizontal="right" vertical="center"/>
    </xf>
    <xf numFmtId="166" fontId="0" fillId="2" borderId="1" xfId="7" applyNumberFormat="1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9" fillId="0" borderId="0" xfId="0" applyFont="1"/>
    <xf numFmtId="3" fontId="0" fillId="0" borderId="0" xfId="0" applyNumberForma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3" fillId="2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66" fontId="0" fillId="2" borderId="10" xfId="7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3" fontId="0" fillId="0" borderId="3" xfId="0" applyNumberFormat="1" applyBorder="1" applyAlignment="1">
      <alignment vertical="center"/>
    </xf>
  </cellXfs>
  <cellStyles count="9">
    <cellStyle name="Comma" xfId="7" builtinId="3"/>
    <cellStyle name="Comma 2" xfId="1"/>
    <cellStyle name="Comma 2 2" xfId="5"/>
    <cellStyle name="Comma 2 3" xfId="8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A14" workbookViewId="0">
      <selection activeCell="F14" sqref="A9:I82"/>
    </sheetView>
  </sheetViews>
  <sheetFormatPr defaultRowHeight="14.25"/>
  <cols>
    <col min="1" max="1" width="6.125" style="55" customWidth="1"/>
    <col min="2" max="2" width="39.375" style="54" customWidth="1"/>
    <col min="3" max="3" width="7.5" style="54" customWidth="1"/>
    <col min="4" max="4" width="10.625" style="54" customWidth="1"/>
    <col min="5" max="5" width="8.125" style="54" customWidth="1"/>
    <col min="6" max="6" width="15.625" style="54" customWidth="1"/>
    <col min="7" max="7" width="7.625" style="54" customWidth="1"/>
    <col min="8" max="8" width="15.625" style="54" customWidth="1"/>
    <col min="9" max="9" width="14.875" style="54" customWidth="1"/>
    <col min="10" max="10" width="12.375" style="54" bestFit="1" customWidth="1"/>
    <col min="11" max="16384" width="9" style="54"/>
  </cols>
  <sheetData>
    <row r="2" spans="1:10">
      <c r="A2" s="130" t="s">
        <v>66</v>
      </c>
      <c r="B2" s="130"/>
      <c r="C2" s="130"/>
      <c r="D2" s="130"/>
      <c r="E2" s="130"/>
      <c r="F2" s="130"/>
      <c r="G2" s="130"/>
      <c r="H2" s="130"/>
    </row>
    <row r="3" spans="1:10">
      <c r="A3" s="130" t="s">
        <v>67</v>
      </c>
      <c r="B3" s="130"/>
      <c r="C3" s="130"/>
      <c r="D3" s="130"/>
      <c r="E3" s="130"/>
      <c r="F3" s="130"/>
      <c r="G3" s="130"/>
      <c r="H3" s="130"/>
    </row>
    <row r="4" spans="1:10">
      <c r="A4" s="130"/>
      <c r="B4" s="130"/>
      <c r="C4" s="130"/>
      <c r="D4" s="130"/>
      <c r="E4" s="130"/>
      <c r="F4" s="130"/>
      <c r="G4" s="130"/>
      <c r="H4" s="130"/>
    </row>
    <row r="5" spans="1:10" ht="33.75" customHeight="1">
      <c r="A5" s="128" t="s">
        <v>64</v>
      </c>
      <c r="B5" s="128"/>
      <c r="C5" s="128"/>
      <c r="D5" s="128"/>
      <c r="E5" s="128"/>
      <c r="F5" s="128"/>
      <c r="G5" s="128"/>
      <c r="H5" s="128"/>
    </row>
    <row r="6" spans="1:10" ht="15">
      <c r="B6" s="56"/>
      <c r="C6" s="56"/>
      <c r="D6" s="56"/>
      <c r="E6" s="56"/>
      <c r="F6" s="56"/>
    </row>
    <row r="7" spans="1:10">
      <c r="A7" s="130" t="s">
        <v>120</v>
      </c>
      <c r="B7" s="130"/>
      <c r="C7" s="130"/>
      <c r="D7" s="130"/>
      <c r="E7" s="130"/>
      <c r="F7" s="130"/>
      <c r="G7" s="130"/>
      <c r="H7" s="130"/>
    </row>
    <row r="8" spans="1:10">
      <c r="A8" s="57"/>
      <c r="B8" s="57"/>
      <c r="C8" s="57"/>
      <c r="D8" s="57"/>
      <c r="E8" s="57"/>
      <c r="F8" s="57"/>
      <c r="G8" s="57"/>
      <c r="H8" s="57"/>
    </row>
    <row r="9" spans="1:10">
      <c r="A9" s="130" t="s">
        <v>68</v>
      </c>
      <c r="B9" s="130"/>
      <c r="C9" s="130"/>
      <c r="D9" s="130"/>
      <c r="E9" s="130"/>
      <c r="F9" s="130"/>
      <c r="G9" s="130"/>
      <c r="H9" s="130"/>
    </row>
    <row r="10" spans="1:10" ht="30" customHeight="1">
      <c r="A10" s="132" t="s">
        <v>65</v>
      </c>
      <c r="B10" s="132" t="s">
        <v>6</v>
      </c>
      <c r="C10" s="133" t="s">
        <v>11</v>
      </c>
      <c r="D10" s="133" t="s">
        <v>12</v>
      </c>
      <c r="E10" s="131" t="s">
        <v>13</v>
      </c>
      <c r="F10" s="131"/>
      <c r="G10" s="131" t="s">
        <v>14</v>
      </c>
      <c r="H10" s="131"/>
    </row>
    <row r="11" spans="1:10">
      <c r="A11" s="132"/>
      <c r="B11" s="132"/>
      <c r="C11" s="134"/>
      <c r="D11" s="134"/>
      <c r="E11" s="1" t="s">
        <v>7</v>
      </c>
      <c r="F11" s="1" t="s">
        <v>0</v>
      </c>
      <c r="G11" s="1" t="s">
        <v>7</v>
      </c>
      <c r="H11" s="1" t="s">
        <v>0</v>
      </c>
    </row>
    <row r="12" spans="1:10">
      <c r="A12" s="1">
        <v>0</v>
      </c>
      <c r="B12" s="1">
        <v>1</v>
      </c>
      <c r="C12" s="11">
        <v>2</v>
      </c>
      <c r="D12" s="11">
        <v>3</v>
      </c>
      <c r="E12" s="1">
        <v>4</v>
      </c>
      <c r="F12" s="1">
        <v>5</v>
      </c>
      <c r="G12" s="1">
        <v>6</v>
      </c>
      <c r="H12" s="1">
        <v>7</v>
      </c>
    </row>
    <row r="13" spans="1:10" ht="17.25" customHeight="1">
      <c r="A13" s="12">
        <v>1</v>
      </c>
      <c r="B13" s="13" t="s">
        <v>3</v>
      </c>
      <c r="C13" s="5" t="s">
        <v>27</v>
      </c>
      <c r="D13" s="14">
        <v>38500</v>
      </c>
      <c r="E13" s="3"/>
      <c r="F13" s="2">
        <f>E13*D13</f>
        <v>0</v>
      </c>
      <c r="G13" s="10">
        <v>40</v>
      </c>
      <c r="H13" s="2">
        <f>G13*D13</f>
        <v>1540000</v>
      </c>
    </row>
    <row r="14" spans="1:10" ht="18" customHeight="1">
      <c r="A14" s="12">
        <v>2</v>
      </c>
      <c r="B14" s="13" t="s">
        <v>19</v>
      </c>
      <c r="C14" s="5" t="s">
        <v>28</v>
      </c>
      <c r="D14" s="14">
        <v>2150</v>
      </c>
      <c r="E14" s="82"/>
      <c r="F14" s="2"/>
      <c r="G14" s="10">
        <v>1363.52</v>
      </c>
      <c r="H14" s="2">
        <f>G14*D14</f>
        <v>2931568</v>
      </c>
      <c r="J14" s="63"/>
    </row>
    <row r="15" spans="1:10" ht="31.5" customHeight="1">
      <c r="A15" s="12">
        <v>3</v>
      </c>
      <c r="B15" s="15" t="s">
        <v>29</v>
      </c>
      <c r="C15" s="16" t="s">
        <v>18</v>
      </c>
      <c r="D15" s="14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54">
        <v>703525</v>
      </c>
      <c r="J15" s="60"/>
    </row>
    <row r="16" spans="1:10" ht="15.75">
      <c r="A16" s="58" t="s">
        <v>44</v>
      </c>
      <c r="B16" s="23" t="s">
        <v>59</v>
      </c>
      <c r="C16" s="4"/>
      <c r="D16" s="17"/>
      <c r="E16" s="6"/>
      <c r="F16" s="7">
        <f>F13+F14+F15</f>
        <v>0</v>
      </c>
      <c r="G16" s="10"/>
      <c r="H16" s="7">
        <f>H13+H14+H15</f>
        <v>5175093</v>
      </c>
    </row>
    <row r="17" spans="1:9" ht="24.75" customHeight="1">
      <c r="A17" s="12">
        <v>4</v>
      </c>
      <c r="B17" s="72" t="s">
        <v>63</v>
      </c>
      <c r="C17" s="18" t="s">
        <v>28</v>
      </c>
      <c r="D17" s="14">
        <v>46000</v>
      </c>
      <c r="E17" s="8">
        <v>220</v>
      </c>
      <c r="F17" s="9">
        <f>E17*D17</f>
        <v>10120000</v>
      </c>
      <c r="G17" s="10">
        <f>E17</f>
        <v>220</v>
      </c>
      <c r="H17" s="9">
        <f>G17*D17</f>
        <v>10120000</v>
      </c>
      <c r="I17" s="63">
        <f>H17-F17</f>
        <v>0</v>
      </c>
    </row>
    <row r="18" spans="1:9" ht="24.75" customHeight="1">
      <c r="A18" s="12">
        <v>5</v>
      </c>
      <c r="B18" s="94" t="s">
        <v>80</v>
      </c>
      <c r="C18" s="96" t="s">
        <v>81</v>
      </c>
      <c r="D18" s="95">
        <v>44500</v>
      </c>
      <c r="E18" s="8">
        <v>20</v>
      </c>
      <c r="F18" s="9">
        <f>E18*D18</f>
        <v>890000</v>
      </c>
      <c r="G18" s="10">
        <f>E18</f>
        <v>20</v>
      </c>
      <c r="H18" s="9">
        <f>G18*D18</f>
        <v>890000</v>
      </c>
      <c r="I18" s="63">
        <f t="shared" ref="I18:I65" si="0">H18-F18</f>
        <v>0</v>
      </c>
    </row>
    <row r="19" spans="1:9" ht="18.75" customHeight="1">
      <c r="A19" s="19" t="s">
        <v>45</v>
      </c>
      <c r="B19" s="23" t="s">
        <v>62</v>
      </c>
      <c r="C19" s="5"/>
      <c r="D19" s="20"/>
      <c r="E19" s="6"/>
      <c r="F19" s="7">
        <f>SUM(F17:F18)</f>
        <v>11010000</v>
      </c>
      <c r="G19" s="10"/>
      <c r="H19" s="7">
        <f>SUM(H17:H18)</f>
        <v>11010000</v>
      </c>
      <c r="I19" s="63">
        <f t="shared" si="0"/>
        <v>0</v>
      </c>
    </row>
    <row r="20" spans="1:9" ht="12" customHeight="1">
      <c r="A20" s="12">
        <v>6</v>
      </c>
      <c r="B20" s="73" t="s">
        <v>30</v>
      </c>
      <c r="C20" s="5" t="s">
        <v>31</v>
      </c>
      <c r="D20" s="14">
        <v>44700</v>
      </c>
      <c r="E20" s="8"/>
      <c r="F20" s="9">
        <f>E20*D20</f>
        <v>0</v>
      </c>
      <c r="G20" s="10">
        <f t="shared" ref="G20" si="1">E20</f>
        <v>0</v>
      </c>
      <c r="H20" s="9">
        <f>G20*D20</f>
        <v>0</v>
      </c>
      <c r="I20" s="63">
        <f t="shared" si="0"/>
        <v>0</v>
      </c>
    </row>
    <row r="21" spans="1:9" ht="15.75">
      <c r="A21" s="21" t="s">
        <v>46</v>
      </c>
      <c r="B21" s="74" t="s">
        <v>71</v>
      </c>
      <c r="C21" s="5"/>
      <c r="D21" s="14"/>
      <c r="E21" s="8"/>
      <c r="F21" s="6">
        <v>0</v>
      </c>
      <c r="G21" s="8"/>
      <c r="H21" s="6">
        <v>0</v>
      </c>
      <c r="I21" s="63">
        <f t="shared" si="0"/>
        <v>0</v>
      </c>
    </row>
    <row r="22" spans="1:9" ht="19.5" customHeight="1">
      <c r="A22" s="12">
        <v>7</v>
      </c>
      <c r="B22" s="100" t="s">
        <v>82</v>
      </c>
      <c r="C22" s="97" t="s">
        <v>20</v>
      </c>
      <c r="D22" s="99">
        <v>25200</v>
      </c>
      <c r="E22" s="8"/>
      <c r="F22" s="9">
        <f t="shared" ref="F22" si="2">E22*D22</f>
        <v>0</v>
      </c>
      <c r="G22" s="8">
        <f t="shared" ref="G22" si="3">E22</f>
        <v>0</v>
      </c>
      <c r="H22" s="9">
        <f t="shared" ref="H22" si="4">G22*D22</f>
        <v>0</v>
      </c>
      <c r="I22" s="63">
        <f t="shared" si="0"/>
        <v>0</v>
      </c>
    </row>
    <row r="23" spans="1:9" ht="19.5" customHeight="1">
      <c r="A23" s="93">
        <v>8</v>
      </c>
      <c r="B23" s="100" t="s">
        <v>83</v>
      </c>
      <c r="C23" s="97" t="s">
        <v>20</v>
      </c>
      <c r="D23" s="99">
        <v>11900</v>
      </c>
      <c r="E23" s="8">
        <v>20</v>
      </c>
      <c r="F23" s="9">
        <f>E23*D23</f>
        <v>238000</v>
      </c>
      <c r="G23" s="8">
        <f>E23</f>
        <v>20</v>
      </c>
      <c r="H23" s="9">
        <f>G23*D23</f>
        <v>238000</v>
      </c>
      <c r="I23" s="63">
        <f t="shared" si="0"/>
        <v>0</v>
      </c>
    </row>
    <row r="24" spans="1:9" ht="19.5" customHeight="1">
      <c r="A24" s="93">
        <v>9</v>
      </c>
      <c r="B24" s="98" t="s">
        <v>84</v>
      </c>
      <c r="C24" s="97" t="s">
        <v>20</v>
      </c>
      <c r="D24" s="99">
        <v>18300</v>
      </c>
      <c r="E24" s="8"/>
      <c r="F24" s="9">
        <f t="shared" ref="F24:F30" si="5">E24*D24</f>
        <v>0</v>
      </c>
      <c r="G24" s="8">
        <f t="shared" ref="G24:G30" si="6">E24</f>
        <v>0</v>
      </c>
      <c r="H24" s="9">
        <f t="shared" ref="H24:H30" si="7">G24*D24</f>
        <v>0</v>
      </c>
      <c r="I24" s="63">
        <f t="shared" si="0"/>
        <v>0</v>
      </c>
    </row>
    <row r="25" spans="1:9" ht="19.5" customHeight="1">
      <c r="A25" s="93">
        <v>10</v>
      </c>
      <c r="B25" s="98" t="s">
        <v>85</v>
      </c>
      <c r="C25" s="97" t="s">
        <v>20</v>
      </c>
      <c r="D25" s="99">
        <v>6950</v>
      </c>
      <c r="E25" s="8">
        <v>52</v>
      </c>
      <c r="F25" s="9">
        <f t="shared" si="5"/>
        <v>361400</v>
      </c>
      <c r="G25" s="8">
        <f t="shared" si="6"/>
        <v>52</v>
      </c>
      <c r="H25" s="9">
        <f t="shared" si="7"/>
        <v>361400</v>
      </c>
      <c r="I25" s="63">
        <f t="shared" si="0"/>
        <v>0</v>
      </c>
    </row>
    <row r="26" spans="1:9" ht="19.5" customHeight="1">
      <c r="A26" s="93">
        <v>11</v>
      </c>
      <c r="B26" s="98" t="s">
        <v>86</v>
      </c>
      <c r="C26" s="97" t="s">
        <v>20</v>
      </c>
      <c r="D26" s="99">
        <v>6950</v>
      </c>
      <c r="E26" s="8"/>
      <c r="F26" s="9">
        <f t="shared" si="5"/>
        <v>0</v>
      </c>
      <c r="G26" s="8">
        <f t="shared" si="6"/>
        <v>0</v>
      </c>
      <c r="H26" s="9">
        <f t="shared" si="7"/>
        <v>0</v>
      </c>
      <c r="I26" s="63">
        <f t="shared" si="0"/>
        <v>0</v>
      </c>
    </row>
    <row r="27" spans="1:9" ht="19.5" customHeight="1">
      <c r="A27" s="93">
        <v>12</v>
      </c>
      <c r="B27" s="98" t="s">
        <v>87</v>
      </c>
      <c r="C27" s="97" t="s">
        <v>20</v>
      </c>
      <c r="D27" s="99">
        <v>7950</v>
      </c>
      <c r="E27" s="8"/>
      <c r="F27" s="9">
        <f t="shared" si="5"/>
        <v>0</v>
      </c>
      <c r="G27" s="8">
        <f t="shared" si="6"/>
        <v>0</v>
      </c>
      <c r="H27" s="9">
        <f t="shared" si="7"/>
        <v>0</v>
      </c>
      <c r="I27" s="63">
        <f t="shared" si="0"/>
        <v>0</v>
      </c>
    </row>
    <row r="28" spans="1:9" ht="19.5" customHeight="1">
      <c r="A28" s="93">
        <v>13</v>
      </c>
      <c r="B28" s="98" t="s">
        <v>88</v>
      </c>
      <c r="C28" s="97" t="s">
        <v>20</v>
      </c>
      <c r="D28" s="99">
        <v>7950</v>
      </c>
      <c r="E28" s="8"/>
      <c r="F28" s="9">
        <f t="shared" si="5"/>
        <v>0</v>
      </c>
      <c r="G28" s="8">
        <f t="shared" si="6"/>
        <v>0</v>
      </c>
      <c r="H28" s="9">
        <f t="shared" si="7"/>
        <v>0</v>
      </c>
      <c r="I28" s="63">
        <f t="shared" si="0"/>
        <v>0</v>
      </c>
    </row>
    <row r="29" spans="1:9" ht="19.5" customHeight="1">
      <c r="A29" s="93">
        <v>14</v>
      </c>
      <c r="B29" s="98" t="s">
        <v>89</v>
      </c>
      <c r="C29" s="97" t="s">
        <v>20</v>
      </c>
      <c r="D29" s="99">
        <v>7950</v>
      </c>
      <c r="E29" s="8">
        <v>20</v>
      </c>
      <c r="F29" s="9">
        <f t="shared" si="5"/>
        <v>159000</v>
      </c>
      <c r="G29" s="8">
        <f t="shared" si="6"/>
        <v>20</v>
      </c>
      <c r="H29" s="9">
        <f t="shared" si="7"/>
        <v>159000</v>
      </c>
      <c r="I29" s="63">
        <f t="shared" si="0"/>
        <v>0</v>
      </c>
    </row>
    <row r="30" spans="1:9" ht="19.5" customHeight="1">
      <c r="A30" s="93">
        <v>15</v>
      </c>
      <c r="B30" s="98" t="s">
        <v>90</v>
      </c>
      <c r="C30" s="97" t="s">
        <v>20</v>
      </c>
      <c r="D30" s="99">
        <v>19200</v>
      </c>
      <c r="E30" s="8">
        <v>20</v>
      </c>
      <c r="F30" s="9">
        <f t="shared" si="5"/>
        <v>384000</v>
      </c>
      <c r="G30" s="8">
        <f t="shared" si="6"/>
        <v>20</v>
      </c>
      <c r="H30" s="9">
        <f t="shared" si="7"/>
        <v>384000</v>
      </c>
      <c r="I30" s="63">
        <f t="shared" si="0"/>
        <v>0</v>
      </c>
    </row>
    <row r="31" spans="1:9" ht="13.5" customHeight="1">
      <c r="A31" s="19" t="s">
        <v>47</v>
      </c>
      <c r="B31" s="75" t="s">
        <v>110</v>
      </c>
      <c r="C31" s="16"/>
      <c r="D31" s="22"/>
      <c r="E31" s="6"/>
      <c r="F31" s="7">
        <f>F22+F23+F24+F25+F26+F27+F28+F29+F30</f>
        <v>1142400</v>
      </c>
      <c r="G31" s="6"/>
      <c r="H31" s="7">
        <f>H22+H23+H24+H25+H26+H27+H28+H29+H30</f>
        <v>1142400</v>
      </c>
      <c r="I31" s="63">
        <f t="shared" si="0"/>
        <v>0</v>
      </c>
    </row>
    <row r="32" spans="1:9" ht="13.5" customHeight="1">
      <c r="A32" s="118">
        <v>16</v>
      </c>
      <c r="B32" s="122" t="s">
        <v>91</v>
      </c>
      <c r="C32" s="113" t="s">
        <v>92</v>
      </c>
      <c r="D32" s="120">
        <v>2000</v>
      </c>
      <c r="E32" s="8">
        <v>1100</v>
      </c>
      <c r="F32" s="117">
        <f>E32*D32</f>
        <v>2200000</v>
      </c>
      <c r="G32" s="116">
        <f>E32</f>
        <v>1100</v>
      </c>
      <c r="H32" s="117">
        <f>G32*D32</f>
        <v>2200000</v>
      </c>
      <c r="I32" s="63">
        <f t="shared" si="0"/>
        <v>0</v>
      </c>
    </row>
    <row r="33" spans="1:10" ht="13.5" customHeight="1">
      <c r="A33" s="118">
        <v>17</v>
      </c>
      <c r="B33" s="119" t="s">
        <v>93</v>
      </c>
      <c r="C33" s="113" t="s">
        <v>92</v>
      </c>
      <c r="D33" s="120">
        <v>2000</v>
      </c>
      <c r="E33" s="8">
        <v>3800</v>
      </c>
      <c r="F33" s="117">
        <f t="shared" ref="F33:F34" si="8">E33*D33</f>
        <v>7600000</v>
      </c>
      <c r="G33" s="116">
        <f t="shared" ref="G33:G34" si="9">E33</f>
        <v>3800</v>
      </c>
      <c r="H33" s="117">
        <f t="shared" ref="H33:H34" si="10">G33*D33</f>
        <v>7600000</v>
      </c>
      <c r="I33" s="63">
        <f t="shared" si="0"/>
        <v>0</v>
      </c>
    </row>
    <row r="34" spans="1:10" ht="13.5" customHeight="1">
      <c r="A34" s="118">
        <v>18</v>
      </c>
      <c r="B34" s="119" t="s">
        <v>94</v>
      </c>
      <c r="C34" s="113" t="s">
        <v>92</v>
      </c>
      <c r="D34" s="120">
        <v>2450</v>
      </c>
      <c r="E34" s="8">
        <v>2500</v>
      </c>
      <c r="F34" s="117">
        <f t="shared" si="8"/>
        <v>6125000</v>
      </c>
      <c r="G34" s="116">
        <f t="shared" si="9"/>
        <v>2500</v>
      </c>
      <c r="H34" s="117">
        <f t="shared" si="10"/>
        <v>6125000</v>
      </c>
      <c r="I34" s="63">
        <f t="shared" si="0"/>
        <v>0</v>
      </c>
    </row>
    <row r="35" spans="1:10" ht="13.5" customHeight="1">
      <c r="A35" s="121" t="s">
        <v>48</v>
      </c>
      <c r="B35" s="124" t="s">
        <v>119</v>
      </c>
      <c r="C35" s="113"/>
      <c r="D35" s="123"/>
      <c r="E35" s="114"/>
      <c r="F35" s="115">
        <f>F34+F33+F32</f>
        <v>15925000</v>
      </c>
      <c r="G35" s="114"/>
      <c r="H35" s="115">
        <f>H34+H33+H32</f>
        <v>15925000</v>
      </c>
      <c r="I35" s="63">
        <f t="shared" si="0"/>
        <v>0</v>
      </c>
    </row>
    <row r="36" spans="1:10" ht="13.5" customHeight="1">
      <c r="A36" s="118">
        <v>19</v>
      </c>
      <c r="B36" s="84" t="s">
        <v>76</v>
      </c>
      <c r="C36" s="85" t="s">
        <v>77</v>
      </c>
      <c r="D36" s="86">
        <v>155000</v>
      </c>
      <c r="E36" s="88"/>
      <c r="F36" s="117">
        <f>E36*D36</f>
        <v>0</v>
      </c>
      <c r="G36" s="116">
        <f>30</f>
        <v>30</v>
      </c>
      <c r="H36" s="117">
        <f>G36*D36</f>
        <v>4650000</v>
      </c>
      <c r="I36" s="63">
        <f t="shared" si="0"/>
        <v>4650000</v>
      </c>
    </row>
    <row r="37" spans="1:10" ht="13.5" customHeight="1">
      <c r="A37" s="121" t="s">
        <v>49</v>
      </c>
      <c r="B37" s="87" t="s">
        <v>78</v>
      </c>
      <c r="C37" s="85"/>
      <c r="D37" s="86"/>
      <c r="E37" s="88"/>
      <c r="F37" s="117"/>
      <c r="G37" s="116"/>
      <c r="H37" s="115">
        <f>H36</f>
        <v>4650000</v>
      </c>
      <c r="I37" s="63">
        <f t="shared" si="0"/>
        <v>4650000</v>
      </c>
    </row>
    <row r="38" spans="1:10" ht="13.5" customHeight="1">
      <c r="A38" s="19" t="s">
        <v>50</v>
      </c>
      <c r="B38" s="23" t="s">
        <v>117</v>
      </c>
      <c r="C38" s="5"/>
      <c r="D38" s="14"/>
      <c r="E38" s="8"/>
      <c r="F38" s="7">
        <f>F19+F21+F35+F31</f>
        <v>28077400</v>
      </c>
      <c r="G38" s="8"/>
      <c r="H38" s="7">
        <f>H19+H21+H35+H31+H37</f>
        <v>32727400</v>
      </c>
      <c r="I38" s="63">
        <f t="shared" si="0"/>
        <v>4650000</v>
      </c>
    </row>
    <row r="39" spans="1:10" ht="13.5" customHeight="1">
      <c r="A39" s="12">
        <v>20</v>
      </c>
      <c r="B39" s="24" t="s">
        <v>4</v>
      </c>
      <c r="C39" s="5" t="s">
        <v>18</v>
      </c>
      <c r="D39" s="25">
        <v>48200</v>
      </c>
      <c r="E39" s="8"/>
      <c r="F39" s="9">
        <f>E39*D39</f>
        <v>0</v>
      </c>
      <c r="G39" s="8">
        <f>215+280+320+280+E39</f>
        <v>1095</v>
      </c>
      <c r="H39" s="9">
        <f>G39*D39</f>
        <v>52779000</v>
      </c>
      <c r="I39" s="63">
        <f t="shared" si="0"/>
        <v>52779000</v>
      </c>
    </row>
    <row r="40" spans="1:10" ht="13.5" customHeight="1">
      <c r="A40" s="12">
        <v>21</v>
      </c>
      <c r="B40" s="24" t="s">
        <v>9</v>
      </c>
      <c r="C40" s="5" t="s">
        <v>21</v>
      </c>
      <c r="D40" s="25">
        <v>32500</v>
      </c>
      <c r="E40" s="6"/>
      <c r="F40" s="9">
        <f>E40*D40</f>
        <v>0</v>
      </c>
      <c r="G40" s="6"/>
      <c r="H40" s="9">
        <f>G40*D40</f>
        <v>0</v>
      </c>
      <c r="I40" s="63">
        <f t="shared" si="0"/>
        <v>0</v>
      </c>
    </row>
    <row r="41" spans="1:10" ht="13.5" customHeight="1">
      <c r="A41" s="121" t="s">
        <v>51</v>
      </c>
      <c r="B41" s="124" t="s">
        <v>109</v>
      </c>
      <c r="C41" s="101"/>
      <c r="D41" s="103"/>
      <c r="E41" s="102"/>
      <c r="F41" s="115">
        <f>F39+F40</f>
        <v>0</v>
      </c>
      <c r="G41" s="102"/>
      <c r="H41" s="115">
        <f>H39+H40</f>
        <v>52779000</v>
      </c>
      <c r="I41" s="63">
        <f t="shared" si="0"/>
        <v>52779000</v>
      </c>
    </row>
    <row r="42" spans="1:10" ht="13.5" customHeight="1">
      <c r="A42" s="12">
        <v>22</v>
      </c>
      <c r="B42" s="24" t="s">
        <v>8</v>
      </c>
      <c r="C42" s="5" t="s">
        <v>18</v>
      </c>
      <c r="D42" s="25">
        <v>14500</v>
      </c>
      <c r="E42" s="8">
        <v>630</v>
      </c>
      <c r="F42" s="9">
        <f>E42*D42</f>
        <v>9135000</v>
      </c>
      <c r="G42" s="8">
        <f>E42</f>
        <v>630</v>
      </c>
      <c r="H42" s="9">
        <f>G42*D42</f>
        <v>9135000</v>
      </c>
      <c r="I42" s="63">
        <f t="shared" si="0"/>
        <v>0</v>
      </c>
    </row>
    <row r="43" spans="1:10" ht="13.5" customHeight="1">
      <c r="A43" s="121" t="s">
        <v>52</v>
      </c>
      <c r="B43" s="112" t="s">
        <v>108</v>
      </c>
      <c r="C43" s="101"/>
      <c r="D43" s="103"/>
      <c r="E43" s="8"/>
      <c r="F43" s="115">
        <f>F42</f>
        <v>9135000</v>
      </c>
      <c r="G43" s="114"/>
      <c r="H43" s="115">
        <f>H42</f>
        <v>9135000</v>
      </c>
      <c r="I43" s="63">
        <f t="shared" si="0"/>
        <v>0</v>
      </c>
    </row>
    <row r="44" spans="1:10" ht="13.5" customHeight="1">
      <c r="A44" s="21" t="s">
        <v>53</v>
      </c>
      <c r="B44" s="53" t="s">
        <v>118</v>
      </c>
      <c r="C44" s="26"/>
      <c r="D44" s="27"/>
      <c r="E44" s="28"/>
      <c r="F44" s="29">
        <f>F16+F38+F43+F41</f>
        <v>37212400</v>
      </c>
      <c r="G44" s="30"/>
      <c r="H44" s="29">
        <f>H43+H41+H38+H16</f>
        <v>99816493</v>
      </c>
      <c r="I44" s="63">
        <f t="shared" si="0"/>
        <v>62604093</v>
      </c>
      <c r="J44" s="63"/>
    </row>
    <row r="45" spans="1:10" ht="22.5" customHeight="1">
      <c r="A45" s="12">
        <v>23</v>
      </c>
      <c r="B45" s="51" t="s">
        <v>74</v>
      </c>
      <c r="C45" s="5" t="s">
        <v>22</v>
      </c>
      <c r="D45" s="14">
        <v>180000</v>
      </c>
      <c r="E45" s="8"/>
      <c r="F45" s="32">
        <f>E45*D45</f>
        <v>0</v>
      </c>
      <c r="G45" s="8">
        <v>6</v>
      </c>
      <c r="H45" s="32">
        <f>G45*D45</f>
        <v>1080000</v>
      </c>
      <c r="I45" s="63">
        <f t="shared" si="0"/>
        <v>1080000</v>
      </c>
    </row>
    <row r="46" spans="1:10" ht="15">
      <c r="A46" s="12">
        <v>24</v>
      </c>
      <c r="B46" s="76" t="s">
        <v>10</v>
      </c>
      <c r="C46" s="33" t="s">
        <v>23</v>
      </c>
      <c r="D46" s="31">
        <v>1950000</v>
      </c>
      <c r="E46" s="8">
        <v>1</v>
      </c>
      <c r="F46" s="32">
        <f t="shared" ref="F46:F48" si="11">E46*D46</f>
        <v>1950000</v>
      </c>
      <c r="G46" s="8">
        <f>2+1+1+E46</f>
        <v>5</v>
      </c>
      <c r="H46" s="32">
        <f t="shared" ref="H46:H48" si="12">G46*D46</f>
        <v>9750000</v>
      </c>
      <c r="I46" s="63">
        <f t="shared" si="0"/>
        <v>7800000</v>
      </c>
    </row>
    <row r="47" spans="1:10" ht="26.25" customHeight="1">
      <c r="A47" s="12">
        <v>25</v>
      </c>
      <c r="B47" s="51" t="s">
        <v>40</v>
      </c>
      <c r="C47" s="34" t="s">
        <v>32</v>
      </c>
      <c r="D47" s="14">
        <v>2000000</v>
      </c>
      <c r="E47" s="8"/>
      <c r="F47" s="32">
        <f t="shared" si="11"/>
        <v>0</v>
      </c>
      <c r="G47" s="8">
        <f t="shared" ref="G47:G48" si="13">E47</f>
        <v>0</v>
      </c>
      <c r="H47" s="32">
        <f t="shared" si="12"/>
        <v>0</v>
      </c>
      <c r="I47" s="63">
        <f t="shared" si="0"/>
        <v>0</v>
      </c>
    </row>
    <row r="48" spans="1:10" ht="18" customHeight="1">
      <c r="A48" s="12">
        <v>26</v>
      </c>
      <c r="B48" s="76" t="s">
        <v>73</v>
      </c>
      <c r="C48" s="34" t="s">
        <v>24</v>
      </c>
      <c r="D48" s="14">
        <v>300000</v>
      </c>
      <c r="E48" s="8"/>
      <c r="F48" s="32">
        <f t="shared" si="11"/>
        <v>0</v>
      </c>
      <c r="G48" s="8">
        <f t="shared" si="13"/>
        <v>0</v>
      </c>
      <c r="H48" s="32">
        <f t="shared" si="12"/>
        <v>0</v>
      </c>
      <c r="I48" s="63">
        <f t="shared" si="0"/>
        <v>0</v>
      </c>
    </row>
    <row r="49" spans="1:9" ht="15">
      <c r="A49" s="12">
        <v>27</v>
      </c>
      <c r="B49" s="77" t="s">
        <v>33</v>
      </c>
      <c r="C49" s="34" t="s">
        <v>25</v>
      </c>
      <c r="D49" s="14">
        <v>200000</v>
      </c>
      <c r="E49" s="8"/>
      <c r="F49" s="32">
        <f>E49*D49</f>
        <v>0</v>
      </c>
      <c r="G49" s="8">
        <f>1+1+E49</f>
        <v>2</v>
      </c>
      <c r="H49" s="32">
        <f>G49*D49</f>
        <v>400000</v>
      </c>
      <c r="I49" s="63">
        <f t="shared" si="0"/>
        <v>400000</v>
      </c>
    </row>
    <row r="50" spans="1:9" ht="15.75">
      <c r="A50" s="49" t="s">
        <v>54</v>
      </c>
      <c r="B50" s="78" t="s">
        <v>116</v>
      </c>
      <c r="C50" s="34"/>
      <c r="D50" s="14"/>
      <c r="E50" s="8"/>
      <c r="F50" s="7">
        <f>F45+F46+F47+F48+F49</f>
        <v>1950000</v>
      </c>
      <c r="G50" s="6"/>
      <c r="H50" s="7">
        <f>H45+H46+H47+H48+H49</f>
        <v>11230000</v>
      </c>
      <c r="I50" s="63">
        <f t="shared" si="0"/>
        <v>9280000</v>
      </c>
    </row>
    <row r="51" spans="1:9" ht="15">
      <c r="A51" s="92">
        <v>28</v>
      </c>
      <c r="B51" s="110" t="s">
        <v>95</v>
      </c>
      <c r="C51" s="107" t="s">
        <v>20</v>
      </c>
      <c r="D51" s="104">
        <v>18000</v>
      </c>
      <c r="E51" s="8">
        <v>20</v>
      </c>
      <c r="F51" s="117">
        <f>E51*D51</f>
        <v>360000</v>
      </c>
      <c r="G51" s="116">
        <f>E51</f>
        <v>20</v>
      </c>
      <c r="H51" s="117">
        <f>G51*D51</f>
        <v>360000</v>
      </c>
      <c r="I51" s="63">
        <f t="shared" si="0"/>
        <v>0</v>
      </c>
    </row>
    <row r="52" spans="1:9" ht="15">
      <c r="A52" s="92">
        <v>29</v>
      </c>
      <c r="B52" s="110" t="s">
        <v>96</v>
      </c>
      <c r="C52" s="107" t="s">
        <v>20</v>
      </c>
      <c r="D52" s="106">
        <v>27000</v>
      </c>
      <c r="E52" s="8">
        <v>72</v>
      </c>
      <c r="F52" s="117">
        <f t="shared" ref="F52:F63" si="14">E52*D52</f>
        <v>1944000</v>
      </c>
      <c r="G52" s="116">
        <f t="shared" ref="G52:G63" si="15">E52</f>
        <v>72</v>
      </c>
      <c r="H52" s="117">
        <f t="shared" ref="H52:H63" si="16">G52*D52</f>
        <v>1944000</v>
      </c>
      <c r="I52" s="63">
        <f t="shared" si="0"/>
        <v>0</v>
      </c>
    </row>
    <row r="53" spans="1:9" ht="15">
      <c r="A53" s="92">
        <v>30</v>
      </c>
      <c r="B53" s="108" t="s">
        <v>97</v>
      </c>
      <c r="C53" s="107" t="s">
        <v>20</v>
      </c>
      <c r="D53" s="106">
        <v>25000</v>
      </c>
      <c r="E53" s="8">
        <v>20</v>
      </c>
      <c r="F53" s="117">
        <f t="shared" si="14"/>
        <v>500000</v>
      </c>
      <c r="G53" s="116">
        <f t="shared" si="15"/>
        <v>20</v>
      </c>
      <c r="H53" s="117">
        <f t="shared" si="16"/>
        <v>500000</v>
      </c>
      <c r="I53" s="63">
        <f t="shared" si="0"/>
        <v>0</v>
      </c>
    </row>
    <row r="54" spans="1:9" ht="15">
      <c r="A54" s="92">
        <v>31</v>
      </c>
      <c r="B54" s="109" t="s">
        <v>98</v>
      </c>
      <c r="C54" s="107" t="s">
        <v>20</v>
      </c>
      <c r="D54" s="106">
        <v>35500</v>
      </c>
      <c r="E54" s="8"/>
      <c r="F54" s="117">
        <f t="shared" si="14"/>
        <v>0</v>
      </c>
      <c r="G54" s="116">
        <f t="shared" si="15"/>
        <v>0</v>
      </c>
      <c r="H54" s="117">
        <f t="shared" si="16"/>
        <v>0</v>
      </c>
      <c r="I54" s="63">
        <f t="shared" si="0"/>
        <v>0</v>
      </c>
    </row>
    <row r="55" spans="1:9" ht="15">
      <c r="A55" s="92">
        <v>32</v>
      </c>
      <c r="B55" s="108" t="s">
        <v>99</v>
      </c>
      <c r="C55" s="107" t="s">
        <v>20</v>
      </c>
      <c r="D55" s="104">
        <v>32400</v>
      </c>
      <c r="E55" s="8">
        <v>10</v>
      </c>
      <c r="F55" s="117">
        <f t="shared" si="14"/>
        <v>324000</v>
      </c>
      <c r="G55" s="116">
        <f t="shared" si="15"/>
        <v>10</v>
      </c>
      <c r="H55" s="117">
        <f t="shared" si="16"/>
        <v>324000</v>
      </c>
      <c r="I55" s="63">
        <f t="shared" si="0"/>
        <v>0</v>
      </c>
    </row>
    <row r="56" spans="1:9" ht="15">
      <c r="A56" s="92">
        <v>33</v>
      </c>
      <c r="B56" s="108" t="s">
        <v>100</v>
      </c>
      <c r="C56" s="107" t="s">
        <v>20</v>
      </c>
      <c r="D56" s="105">
        <v>14400</v>
      </c>
      <c r="E56" s="8">
        <v>10</v>
      </c>
      <c r="F56" s="117">
        <f t="shared" si="14"/>
        <v>144000</v>
      </c>
      <c r="G56" s="116">
        <f t="shared" si="15"/>
        <v>10</v>
      </c>
      <c r="H56" s="117">
        <f t="shared" si="16"/>
        <v>144000</v>
      </c>
      <c r="I56" s="63">
        <f t="shared" si="0"/>
        <v>0</v>
      </c>
    </row>
    <row r="57" spans="1:9" ht="15">
      <c r="A57" s="92">
        <v>34</v>
      </c>
      <c r="B57" s="108" t="s">
        <v>101</v>
      </c>
      <c r="C57" s="107" t="s">
        <v>20</v>
      </c>
      <c r="D57" s="104">
        <v>32400</v>
      </c>
      <c r="E57" s="8"/>
      <c r="F57" s="117">
        <f t="shared" si="14"/>
        <v>0</v>
      </c>
      <c r="G57" s="116">
        <f t="shared" si="15"/>
        <v>0</v>
      </c>
      <c r="H57" s="117">
        <f t="shared" si="16"/>
        <v>0</v>
      </c>
      <c r="I57" s="63">
        <f t="shared" si="0"/>
        <v>0</v>
      </c>
    </row>
    <row r="58" spans="1:9" ht="15">
      <c r="A58" s="92">
        <v>35</v>
      </c>
      <c r="B58" s="108" t="s">
        <v>102</v>
      </c>
      <c r="C58" s="107" t="s">
        <v>20</v>
      </c>
      <c r="D58" s="105">
        <v>14400</v>
      </c>
      <c r="E58" s="8"/>
      <c r="F58" s="117">
        <f t="shared" si="14"/>
        <v>0</v>
      </c>
      <c r="G58" s="116">
        <f t="shared" si="15"/>
        <v>0</v>
      </c>
      <c r="H58" s="117">
        <f t="shared" si="16"/>
        <v>0</v>
      </c>
      <c r="I58" s="63">
        <f t="shared" si="0"/>
        <v>0</v>
      </c>
    </row>
    <row r="59" spans="1:9" ht="15">
      <c r="A59" s="92">
        <v>36</v>
      </c>
      <c r="B59" s="109" t="s">
        <v>103</v>
      </c>
      <c r="C59" s="107" t="s">
        <v>20</v>
      </c>
      <c r="D59" s="105">
        <v>99000</v>
      </c>
      <c r="E59" s="8"/>
      <c r="F59" s="117">
        <f t="shared" si="14"/>
        <v>0</v>
      </c>
      <c r="G59" s="116">
        <f t="shared" si="15"/>
        <v>0</v>
      </c>
      <c r="H59" s="117">
        <f t="shared" si="16"/>
        <v>0</v>
      </c>
      <c r="I59" s="63">
        <f t="shared" si="0"/>
        <v>0</v>
      </c>
    </row>
    <row r="60" spans="1:9" ht="15">
      <c r="A60" s="92">
        <v>37</v>
      </c>
      <c r="B60" s="111" t="s">
        <v>104</v>
      </c>
      <c r="C60" s="107" t="s">
        <v>20</v>
      </c>
      <c r="D60" s="104">
        <v>14850</v>
      </c>
      <c r="E60" s="8"/>
      <c r="F60" s="117">
        <f t="shared" si="14"/>
        <v>0</v>
      </c>
      <c r="G60" s="116">
        <f t="shared" si="15"/>
        <v>0</v>
      </c>
      <c r="H60" s="117">
        <f t="shared" si="16"/>
        <v>0</v>
      </c>
      <c r="I60" s="63">
        <f t="shared" si="0"/>
        <v>0</v>
      </c>
    </row>
    <row r="61" spans="1:9" ht="15">
      <c r="A61" s="92">
        <v>38</v>
      </c>
      <c r="B61" s="108" t="s">
        <v>105</v>
      </c>
      <c r="C61" s="107" t="s">
        <v>20</v>
      </c>
      <c r="D61" s="105">
        <v>8100</v>
      </c>
      <c r="E61" s="8">
        <v>20</v>
      </c>
      <c r="F61" s="117">
        <f t="shared" si="14"/>
        <v>162000</v>
      </c>
      <c r="G61" s="116">
        <f t="shared" si="15"/>
        <v>20</v>
      </c>
      <c r="H61" s="117">
        <f t="shared" si="16"/>
        <v>162000</v>
      </c>
      <c r="I61" s="63">
        <f t="shared" si="0"/>
        <v>0</v>
      </c>
    </row>
    <row r="62" spans="1:9" ht="15">
      <c r="A62" s="92">
        <v>39</v>
      </c>
      <c r="B62" s="108" t="s">
        <v>106</v>
      </c>
      <c r="C62" s="107" t="s">
        <v>20</v>
      </c>
      <c r="D62" s="104">
        <v>5400</v>
      </c>
      <c r="E62" s="8">
        <v>52</v>
      </c>
      <c r="F62" s="117">
        <f t="shared" si="14"/>
        <v>280800</v>
      </c>
      <c r="G62" s="116">
        <f t="shared" si="15"/>
        <v>52</v>
      </c>
      <c r="H62" s="117">
        <f t="shared" si="16"/>
        <v>280800</v>
      </c>
      <c r="I62" s="63">
        <f t="shared" si="0"/>
        <v>0</v>
      </c>
    </row>
    <row r="63" spans="1:9" ht="15">
      <c r="A63" s="92">
        <v>40</v>
      </c>
      <c r="B63" s="109" t="s">
        <v>107</v>
      </c>
      <c r="C63" s="107" t="s">
        <v>20</v>
      </c>
      <c r="D63" s="105">
        <v>4500</v>
      </c>
      <c r="E63" s="8">
        <v>20</v>
      </c>
      <c r="F63" s="117">
        <f t="shared" si="14"/>
        <v>90000</v>
      </c>
      <c r="G63" s="116">
        <f t="shared" si="15"/>
        <v>20</v>
      </c>
      <c r="H63" s="117">
        <f t="shared" si="16"/>
        <v>90000</v>
      </c>
      <c r="I63" s="63">
        <f t="shared" si="0"/>
        <v>0</v>
      </c>
    </row>
    <row r="64" spans="1:9" ht="17.25" customHeight="1">
      <c r="A64" s="35">
        <v>41</v>
      </c>
      <c r="B64" s="36" t="s">
        <v>34</v>
      </c>
      <c r="C64" s="34" t="s">
        <v>20</v>
      </c>
      <c r="D64" s="22">
        <v>120000</v>
      </c>
      <c r="E64" s="6"/>
      <c r="F64" s="9">
        <f t="shared" ref="F64:F65" si="17">E64*D64</f>
        <v>0</v>
      </c>
      <c r="G64" s="8"/>
      <c r="H64" s="9">
        <f t="shared" ref="H64:H65" si="18">G64*D64</f>
        <v>0</v>
      </c>
      <c r="I64" s="63">
        <f t="shared" si="0"/>
        <v>0</v>
      </c>
    </row>
    <row r="65" spans="1:10" ht="15">
      <c r="A65" s="35">
        <v>42</v>
      </c>
      <c r="B65" s="79" t="s">
        <v>26</v>
      </c>
      <c r="C65" s="34" t="s">
        <v>20</v>
      </c>
      <c r="D65" s="22">
        <v>120000</v>
      </c>
      <c r="E65" s="8"/>
      <c r="F65" s="9">
        <f t="shared" si="17"/>
        <v>0</v>
      </c>
      <c r="G65" s="8">
        <v>5</v>
      </c>
      <c r="H65" s="9">
        <f t="shared" si="18"/>
        <v>600000</v>
      </c>
      <c r="I65" s="63">
        <f t="shared" si="0"/>
        <v>600000</v>
      </c>
    </row>
    <row r="66" spans="1:10" ht="15" customHeight="1">
      <c r="A66" s="125" t="s">
        <v>55</v>
      </c>
      <c r="B66" s="80" t="s">
        <v>111</v>
      </c>
      <c r="C66" s="37"/>
      <c r="D66" s="38"/>
      <c r="E66" s="6"/>
      <c r="F66" s="7">
        <f>F51+F52+F53+F55+F56+F61+F62+F63</f>
        <v>3804800</v>
      </c>
      <c r="G66" s="8"/>
      <c r="H66" s="7">
        <f>SUM(H51:H65)</f>
        <v>4404800</v>
      </c>
      <c r="I66" s="63">
        <f>H66-F66</f>
        <v>600000</v>
      </c>
    </row>
    <row r="67" spans="1:10" ht="15.75" customHeight="1">
      <c r="A67" s="125" t="s">
        <v>56</v>
      </c>
      <c r="B67" s="53" t="s">
        <v>72</v>
      </c>
      <c r="C67" s="39"/>
      <c r="D67" s="61"/>
      <c r="E67" s="62"/>
      <c r="F67" s="46">
        <f>F66+F50</f>
        <v>5754800</v>
      </c>
      <c r="G67" s="47"/>
      <c r="H67" s="46">
        <f>H66+H50</f>
        <v>15634800</v>
      </c>
      <c r="I67" s="63">
        <f t="shared" ref="I67:I71" si="19">H67-F67</f>
        <v>9880000</v>
      </c>
    </row>
    <row r="68" spans="1:10" ht="15.75">
      <c r="A68" s="125" t="s">
        <v>57</v>
      </c>
      <c r="B68" s="52" t="s">
        <v>112</v>
      </c>
      <c r="C68" s="39"/>
      <c r="D68" s="61"/>
      <c r="E68" s="62"/>
      <c r="F68" s="46">
        <f>F67+F44</f>
        <v>42967200</v>
      </c>
      <c r="G68" s="47"/>
      <c r="H68" s="46">
        <f>H67+H44</f>
        <v>115451293</v>
      </c>
      <c r="I68" s="63">
        <f t="shared" si="19"/>
        <v>72484093</v>
      </c>
      <c r="J68" s="83"/>
    </row>
    <row r="69" spans="1:10" ht="15.75">
      <c r="A69" s="50" t="s">
        <v>58</v>
      </c>
      <c r="B69" s="81" t="s">
        <v>35</v>
      </c>
      <c r="C69" s="40"/>
      <c r="D69" s="64"/>
      <c r="E69" s="65"/>
      <c r="F69" s="44"/>
      <c r="G69" s="45"/>
      <c r="H69" s="66"/>
      <c r="I69" s="63">
        <f t="shared" si="19"/>
        <v>0</v>
      </c>
    </row>
    <row r="70" spans="1:10" ht="15.75">
      <c r="A70" s="50" t="s">
        <v>60</v>
      </c>
      <c r="B70" s="53" t="s">
        <v>113</v>
      </c>
      <c r="C70" s="41"/>
      <c r="D70" s="61"/>
      <c r="E70" s="62"/>
      <c r="F70" s="46">
        <f>F69+F68</f>
        <v>42967200</v>
      </c>
      <c r="G70" s="43"/>
      <c r="H70" s="46">
        <f>H68+H69</f>
        <v>115451293</v>
      </c>
      <c r="I70" s="63">
        <f t="shared" si="19"/>
        <v>72484093</v>
      </c>
    </row>
    <row r="71" spans="1:10" ht="18.75" customHeight="1">
      <c r="A71" s="50" t="s">
        <v>75</v>
      </c>
      <c r="B71" s="52" t="s">
        <v>36</v>
      </c>
      <c r="C71" s="42"/>
      <c r="D71" s="61"/>
      <c r="E71" s="62"/>
      <c r="F71" s="67">
        <f>F70*10%</f>
        <v>4296720</v>
      </c>
      <c r="G71" s="43"/>
      <c r="H71" s="67">
        <f>H70*10%</f>
        <v>11545129.300000001</v>
      </c>
      <c r="I71" s="63">
        <f t="shared" si="19"/>
        <v>7248409.3000000007</v>
      </c>
    </row>
    <row r="72" spans="1:10" ht="15.75" customHeight="1">
      <c r="A72" s="50" t="s">
        <v>115</v>
      </c>
      <c r="B72" s="53" t="s">
        <v>114</v>
      </c>
      <c r="C72" s="39"/>
      <c r="D72" s="61"/>
      <c r="E72" s="62"/>
      <c r="F72" s="46">
        <f>F70+F71</f>
        <v>47263920</v>
      </c>
      <c r="G72" s="43"/>
      <c r="H72" s="67">
        <f>H70+H71</f>
        <v>126996422.3</v>
      </c>
      <c r="I72" s="63"/>
    </row>
    <row r="73" spans="1:10" ht="18" customHeight="1">
      <c r="B73" s="68" t="s">
        <v>5</v>
      </c>
      <c r="H73" s="59"/>
      <c r="I73" s="59">
        <f>H72-F72</f>
        <v>79732502.299999997</v>
      </c>
    </row>
    <row r="74" spans="1:10" ht="18" customHeight="1">
      <c r="B74" s="54" t="s">
        <v>16</v>
      </c>
      <c r="F74" s="129" t="s">
        <v>17</v>
      </c>
      <c r="G74" s="129"/>
      <c r="H74" s="59"/>
    </row>
    <row r="75" spans="1:10" ht="18" customHeight="1">
      <c r="B75" s="69" t="s">
        <v>37</v>
      </c>
      <c r="F75" s="129" t="s">
        <v>38</v>
      </c>
      <c r="G75" s="129"/>
      <c r="H75" s="59"/>
      <c r="I75" s="60">
        <f>I73-I72</f>
        <v>79732502.299999997</v>
      </c>
    </row>
    <row r="76" spans="1:10" ht="18" customHeight="1">
      <c r="B76" s="70" t="s">
        <v>39</v>
      </c>
      <c r="F76" s="129" t="s">
        <v>79</v>
      </c>
      <c r="G76" s="129"/>
      <c r="H76" s="59"/>
    </row>
    <row r="77" spans="1:10" ht="18" customHeight="1">
      <c r="B77" s="68" t="s">
        <v>1</v>
      </c>
      <c r="H77" s="59"/>
    </row>
    <row r="78" spans="1:10" ht="14.25" customHeight="1">
      <c r="B78" s="69" t="s">
        <v>70</v>
      </c>
      <c r="F78" s="69"/>
      <c r="G78" s="69"/>
      <c r="H78" s="59"/>
    </row>
    <row r="79" spans="1:10" ht="18" customHeight="1">
      <c r="B79" s="69" t="s">
        <v>69</v>
      </c>
      <c r="F79" s="69" t="s">
        <v>42</v>
      </c>
      <c r="G79" s="69"/>
      <c r="H79" s="59"/>
    </row>
    <row r="80" spans="1:10" ht="14.25" customHeight="1">
      <c r="B80" s="68" t="s">
        <v>2</v>
      </c>
      <c r="F80" s="69"/>
      <c r="G80" s="69"/>
      <c r="H80" s="59"/>
    </row>
    <row r="81" spans="2:7" ht="18" customHeight="1">
      <c r="B81" s="69" t="s">
        <v>43</v>
      </c>
      <c r="F81" s="54" t="s">
        <v>61</v>
      </c>
    </row>
    <row r="82" spans="2:7" ht="18" customHeight="1">
      <c r="B82" s="69" t="s">
        <v>41</v>
      </c>
      <c r="E82" s="71"/>
      <c r="F82" s="71" t="s">
        <v>15</v>
      </c>
      <c r="G82" s="69"/>
    </row>
  </sheetData>
  <mergeCells count="15">
    <mergeCell ref="A5:H5"/>
    <mergeCell ref="F74:G74"/>
    <mergeCell ref="F75:G75"/>
    <mergeCell ref="F76:G76"/>
    <mergeCell ref="A2:H2"/>
    <mergeCell ref="A3:H3"/>
    <mergeCell ref="A4:H4"/>
    <mergeCell ref="A9:H9"/>
    <mergeCell ref="G10:H10"/>
    <mergeCell ref="A7:H7"/>
    <mergeCell ref="A10:A11"/>
    <mergeCell ref="B10:B11"/>
    <mergeCell ref="C10:C11"/>
    <mergeCell ref="D10:D11"/>
    <mergeCell ref="E10:F10"/>
  </mergeCells>
  <printOptions horizontalCentered="1"/>
  <pageMargins left="0.78740157480314965" right="0.78740157480314965" top="1.1811023622047245" bottom="0.59055118110236227" header="0" footer="0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abSelected="1" topLeftCell="A67" workbookViewId="0">
      <selection activeCell="B56" sqref="B56"/>
    </sheetView>
  </sheetViews>
  <sheetFormatPr defaultRowHeight="14.25"/>
  <cols>
    <col min="1" max="1" width="7.375" customWidth="1"/>
    <col min="2" max="2" width="43.625" customWidth="1"/>
    <col min="4" max="4" width="11.625" customWidth="1"/>
    <col min="6" max="6" width="13.875" customWidth="1"/>
    <col min="8" max="8" width="16.625" customWidth="1"/>
    <col min="9" max="9" width="16.75" customWidth="1"/>
    <col min="10" max="10" width="12.875" customWidth="1"/>
  </cols>
  <sheetData>
    <row r="2" spans="1:9" s="126" customFormat="1" ht="15.75">
      <c r="A2" s="135" t="s">
        <v>66</v>
      </c>
      <c r="B2" s="135"/>
      <c r="C2" s="135"/>
      <c r="D2" s="135"/>
      <c r="E2" s="135"/>
      <c r="F2" s="135"/>
      <c r="G2" s="135"/>
      <c r="H2" s="135"/>
    </row>
    <row r="3" spans="1:9" s="126" customFormat="1" ht="15.75">
      <c r="A3" s="135" t="s">
        <v>67</v>
      </c>
      <c r="B3" s="135"/>
      <c r="C3" s="135"/>
      <c r="D3" s="135"/>
      <c r="E3" s="135"/>
      <c r="F3" s="135"/>
      <c r="G3" s="135"/>
      <c r="H3" s="135"/>
    </row>
    <row r="4" spans="1:9" s="126" customFormat="1" ht="15.75"/>
    <row r="5" spans="1:9" s="126" customFormat="1" ht="15.75">
      <c r="A5" s="136" t="s">
        <v>64</v>
      </c>
      <c r="B5" s="136"/>
      <c r="C5" s="136"/>
      <c r="D5" s="136"/>
      <c r="E5" s="136"/>
      <c r="F5" s="136"/>
      <c r="G5" s="136"/>
      <c r="H5" s="136"/>
    </row>
    <row r="6" spans="1:9" s="126" customFormat="1" ht="15.75"/>
    <row r="7" spans="1:9" s="126" customFormat="1" ht="15.75">
      <c r="A7" s="135" t="s">
        <v>121</v>
      </c>
      <c r="B7" s="135"/>
      <c r="C7" s="135"/>
      <c r="D7" s="135"/>
      <c r="E7" s="135"/>
      <c r="F7" s="135"/>
      <c r="G7" s="135"/>
      <c r="H7" s="135"/>
    </row>
    <row r="8" spans="1:9" s="126" customFormat="1" ht="15.75">
      <c r="A8" s="137"/>
      <c r="B8" s="137"/>
      <c r="C8" s="137"/>
      <c r="D8" s="137"/>
      <c r="E8" s="137"/>
      <c r="F8" s="137"/>
      <c r="G8" s="137"/>
      <c r="H8" s="137"/>
    </row>
    <row r="9" spans="1:9">
      <c r="A9" s="130" t="s">
        <v>68</v>
      </c>
      <c r="B9" s="130"/>
      <c r="C9" s="130"/>
      <c r="D9" s="130"/>
      <c r="E9" s="130"/>
      <c r="F9" s="130"/>
      <c r="G9" s="130"/>
      <c r="H9" s="130"/>
      <c r="I9" s="54"/>
    </row>
    <row r="10" spans="1:9">
      <c r="A10" s="132" t="s">
        <v>65</v>
      </c>
      <c r="B10" s="132" t="s">
        <v>6</v>
      </c>
      <c r="C10" s="133" t="s">
        <v>11</v>
      </c>
      <c r="D10" s="133" t="s">
        <v>12</v>
      </c>
      <c r="E10" s="131" t="s">
        <v>13</v>
      </c>
      <c r="F10" s="131"/>
      <c r="G10" s="131" t="s">
        <v>14</v>
      </c>
      <c r="H10" s="131"/>
      <c r="I10" s="54"/>
    </row>
    <row r="11" spans="1:9">
      <c r="A11" s="132"/>
      <c r="B11" s="132"/>
      <c r="C11" s="134"/>
      <c r="D11" s="134"/>
      <c r="E11" s="91" t="s">
        <v>7</v>
      </c>
      <c r="F11" s="91" t="s">
        <v>0</v>
      </c>
      <c r="G11" s="91" t="s">
        <v>7</v>
      </c>
      <c r="H11" s="91" t="s">
        <v>0</v>
      </c>
      <c r="I11" s="54"/>
    </row>
    <row r="12" spans="1:9">
      <c r="A12" s="91">
        <v>0</v>
      </c>
      <c r="B12" s="91">
        <v>1</v>
      </c>
      <c r="C12" s="90">
        <v>2</v>
      </c>
      <c r="D12" s="90">
        <v>3</v>
      </c>
      <c r="E12" s="91">
        <v>4</v>
      </c>
      <c r="F12" s="91">
        <v>5</v>
      </c>
      <c r="G12" s="91">
        <v>6</v>
      </c>
      <c r="H12" s="91">
        <v>7</v>
      </c>
      <c r="I12" s="54"/>
    </row>
    <row r="13" spans="1:9" ht="15">
      <c r="A13" s="118">
        <v>1</v>
      </c>
      <c r="B13" s="119" t="s">
        <v>3</v>
      </c>
      <c r="C13" s="113" t="s">
        <v>27</v>
      </c>
      <c r="D13" s="120">
        <v>38500</v>
      </c>
      <c r="E13" s="3"/>
      <c r="F13" s="2">
        <f>E13*D13</f>
        <v>0</v>
      </c>
      <c r="G13" s="10">
        <v>40</v>
      </c>
      <c r="H13" s="2">
        <f>G13*D13</f>
        <v>1540000</v>
      </c>
      <c r="I13" s="63">
        <f>H13-F13</f>
        <v>1540000</v>
      </c>
    </row>
    <row r="14" spans="1:9" ht="15">
      <c r="A14" s="118">
        <v>2</v>
      </c>
      <c r="B14" s="119" t="s">
        <v>19</v>
      </c>
      <c r="C14" s="113" t="s">
        <v>28</v>
      </c>
      <c r="D14" s="120">
        <v>2150</v>
      </c>
      <c r="E14" s="82"/>
      <c r="F14" s="2"/>
      <c r="G14" s="10">
        <v>1363.52</v>
      </c>
      <c r="H14" s="2">
        <f>G14*D14</f>
        <v>2931568</v>
      </c>
      <c r="I14" s="63">
        <f t="shared" ref="I14:I72" si="0">H14-F14</f>
        <v>2931568</v>
      </c>
    </row>
    <row r="15" spans="1:9" ht="29.25" customHeight="1">
      <c r="A15" s="118">
        <v>3</v>
      </c>
      <c r="B15" s="15" t="s">
        <v>29</v>
      </c>
      <c r="C15" s="16" t="s">
        <v>18</v>
      </c>
      <c r="D15" s="120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63">
        <f t="shared" si="0"/>
        <v>703525</v>
      </c>
    </row>
    <row r="16" spans="1:9" ht="15.75">
      <c r="A16" s="58" t="s">
        <v>44</v>
      </c>
      <c r="B16" s="124" t="s">
        <v>59</v>
      </c>
      <c r="C16" s="4"/>
      <c r="D16" s="17"/>
      <c r="E16" s="114"/>
      <c r="F16" s="115">
        <f>F13+F14+F15</f>
        <v>0</v>
      </c>
      <c r="G16" s="10"/>
      <c r="H16" s="115">
        <f>H13+H14+H15</f>
        <v>5175093</v>
      </c>
      <c r="I16" s="63">
        <f t="shared" si="0"/>
        <v>5175093</v>
      </c>
    </row>
    <row r="17" spans="1:9" ht="27" customHeight="1">
      <c r="A17" s="118">
        <v>4</v>
      </c>
      <c r="B17" s="72" t="s">
        <v>63</v>
      </c>
      <c r="C17" s="18" t="s">
        <v>28</v>
      </c>
      <c r="D17" s="120">
        <v>46000</v>
      </c>
      <c r="E17" s="8">
        <v>250</v>
      </c>
      <c r="F17" s="9">
        <f>E17*D17</f>
        <v>11500000</v>
      </c>
      <c r="G17" s="10">
        <v>470</v>
      </c>
      <c r="H17" s="9">
        <f>G17*D17</f>
        <v>21620000</v>
      </c>
      <c r="I17" s="63">
        <f t="shared" si="0"/>
        <v>10120000</v>
      </c>
    </row>
    <row r="18" spans="1:9" ht="15">
      <c r="A18" s="118">
        <v>5</v>
      </c>
      <c r="B18" s="119" t="s">
        <v>80</v>
      </c>
      <c r="C18" s="96" t="s">
        <v>81</v>
      </c>
      <c r="D18" s="120">
        <v>44500</v>
      </c>
      <c r="E18" s="8">
        <v>10</v>
      </c>
      <c r="F18" s="9">
        <f>E18*D18</f>
        <v>445000</v>
      </c>
      <c r="G18" s="10">
        <v>30</v>
      </c>
      <c r="H18" s="9">
        <f>G18*D18</f>
        <v>1335000</v>
      </c>
      <c r="I18" s="63">
        <f t="shared" si="0"/>
        <v>890000</v>
      </c>
    </row>
    <row r="19" spans="1:9" ht="15.75">
      <c r="A19" s="121" t="s">
        <v>45</v>
      </c>
      <c r="B19" s="124" t="s">
        <v>62</v>
      </c>
      <c r="C19" s="113"/>
      <c r="D19" s="20"/>
      <c r="E19" s="114"/>
      <c r="F19" s="115">
        <f>SUM(F17:F18)</f>
        <v>11945000</v>
      </c>
      <c r="G19" s="10"/>
      <c r="H19" s="115">
        <f>SUM(H17:H18)</f>
        <v>22955000</v>
      </c>
      <c r="I19" s="63">
        <f t="shared" si="0"/>
        <v>11010000</v>
      </c>
    </row>
    <row r="20" spans="1:9" ht="16.5" customHeight="1">
      <c r="A20" s="118">
        <v>6</v>
      </c>
      <c r="B20" s="73" t="s">
        <v>30</v>
      </c>
      <c r="C20" s="113" t="s">
        <v>31</v>
      </c>
      <c r="D20" s="120">
        <v>44700</v>
      </c>
      <c r="E20" s="8"/>
      <c r="F20" s="9">
        <f>E20*D20</f>
        <v>0</v>
      </c>
      <c r="G20" s="10">
        <f t="shared" ref="G20" si="1">E20</f>
        <v>0</v>
      </c>
      <c r="H20" s="9">
        <f>G20*D20</f>
        <v>0</v>
      </c>
      <c r="I20" s="63">
        <f t="shared" si="0"/>
        <v>0</v>
      </c>
    </row>
    <row r="21" spans="1:9" ht="12" customHeight="1">
      <c r="A21" s="21" t="s">
        <v>46</v>
      </c>
      <c r="B21" s="74" t="s">
        <v>71</v>
      </c>
      <c r="C21" s="113"/>
      <c r="D21" s="120"/>
      <c r="E21" s="8"/>
      <c r="F21" s="114">
        <v>0</v>
      </c>
      <c r="G21" s="8"/>
      <c r="H21" s="114">
        <v>0</v>
      </c>
      <c r="I21" s="63">
        <f t="shared" si="0"/>
        <v>0</v>
      </c>
    </row>
    <row r="22" spans="1:9" ht="15.75" customHeight="1">
      <c r="A22" s="118">
        <v>7</v>
      </c>
      <c r="B22" s="100" t="s">
        <v>82</v>
      </c>
      <c r="C22" s="113" t="s">
        <v>20</v>
      </c>
      <c r="D22" s="120">
        <v>25200</v>
      </c>
      <c r="E22" s="8"/>
      <c r="F22" s="9">
        <f t="shared" ref="F22" si="2">E22*D22</f>
        <v>0</v>
      </c>
      <c r="G22" s="8">
        <f t="shared" ref="G22" si="3">E22</f>
        <v>0</v>
      </c>
      <c r="H22" s="9">
        <f t="shared" ref="H22" si="4">G22*D22</f>
        <v>0</v>
      </c>
      <c r="I22" s="63">
        <f t="shared" si="0"/>
        <v>0</v>
      </c>
    </row>
    <row r="23" spans="1:9" ht="14.25" customHeight="1">
      <c r="A23" s="118">
        <v>8</v>
      </c>
      <c r="B23" s="100" t="s">
        <v>83</v>
      </c>
      <c r="C23" s="113" t="s">
        <v>20</v>
      </c>
      <c r="D23" s="120">
        <v>11900</v>
      </c>
      <c r="E23" s="8">
        <v>51</v>
      </c>
      <c r="F23" s="9">
        <f>E23*D23</f>
        <v>606900</v>
      </c>
      <c r="G23" s="8">
        <v>71</v>
      </c>
      <c r="H23" s="9">
        <f>G23*D23</f>
        <v>844900</v>
      </c>
      <c r="I23" s="63">
        <f t="shared" si="0"/>
        <v>238000</v>
      </c>
    </row>
    <row r="24" spans="1:9" ht="15">
      <c r="A24" s="118">
        <v>9</v>
      </c>
      <c r="B24" s="119" t="s">
        <v>84</v>
      </c>
      <c r="C24" s="113" t="s">
        <v>20</v>
      </c>
      <c r="D24" s="120">
        <v>18300</v>
      </c>
      <c r="E24" s="8"/>
      <c r="F24" s="9">
        <f t="shared" ref="F24:F30" si="5">E24*D24</f>
        <v>0</v>
      </c>
      <c r="G24" s="8">
        <f t="shared" ref="G24:G28" si="6">E24</f>
        <v>0</v>
      </c>
      <c r="H24" s="9">
        <f t="shared" ref="H24:H30" si="7">G24*D24</f>
        <v>0</v>
      </c>
      <c r="I24" s="63">
        <f t="shared" si="0"/>
        <v>0</v>
      </c>
    </row>
    <row r="25" spans="1:9" ht="15">
      <c r="A25" s="118">
        <v>10</v>
      </c>
      <c r="B25" s="119" t="s">
        <v>85</v>
      </c>
      <c r="C25" s="113" t="s">
        <v>20</v>
      </c>
      <c r="D25" s="120">
        <v>6950</v>
      </c>
      <c r="E25" s="8">
        <v>62</v>
      </c>
      <c r="F25" s="9">
        <f t="shared" si="5"/>
        <v>430900</v>
      </c>
      <c r="G25" s="8">
        <v>114</v>
      </c>
      <c r="H25" s="9">
        <f t="shared" si="7"/>
        <v>792300</v>
      </c>
      <c r="I25" s="63">
        <f t="shared" si="0"/>
        <v>361400</v>
      </c>
    </row>
    <row r="26" spans="1:9" ht="15">
      <c r="A26" s="118">
        <v>11</v>
      </c>
      <c r="B26" s="119" t="s">
        <v>86</v>
      </c>
      <c r="C26" s="113" t="s">
        <v>20</v>
      </c>
      <c r="D26" s="120">
        <v>6950</v>
      </c>
      <c r="E26" s="8"/>
      <c r="F26" s="9">
        <f t="shared" si="5"/>
        <v>0</v>
      </c>
      <c r="G26" s="8">
        <f t="shared" si="6"/>
        <v>0</v>
      </c>
      <c r="H26" s="9">
        <f t="shared" si="7"/>
        <v>0</v>
      </c>
      <c r="I26" s="63">
        <f t="shared" si="0"/>
        <v>0</v>
      </c>
    </row>
    <row r="27" spans="1:9" ht="15">
      <c r="A27" s="118">
        <v>12</v>
      </c>
      <c r="B27" s="119" t="s">
        <v>87</v>
      </c>
      <c r="C27" s="113" t="s">
        <v>20</v>
      </c>
      <c r="D27" s="120">
        <v>7950</v>
      </c>
      <c r="E27" s="8"/>
      <c r="F27" s="9">
        <f t="shared" si="5"/>
        <v>0</v>
      </c>
      <c r="G27" s="8">
        <f t="shared" si="6"/>
        <v>0</v>
      </c>
      <c r="H27" s="9">
        <f t="shared" si="7"/>
        <v>0</v>
      </c>
      <c r="I27" s="63">
        <f t="shared" si="0"/>
        <v>0</v>
      </c>
    </row>
    <row r="28" spans="1:9" ht="15">
      <c r="A28" s="118">
        <v>13</v>
      </c>
      <c r="B28" s="119" t="s">
        <v>88</v>
      </c>
      <c r="C28" s="113" t="s">
        <v>20</v>
      </c>
      <c r="D28" s="120">
        <v>7950</v>
      </c>
      <c r="E28" s="8"/>
      <c r="F28" s="9">
        <f t="shared" si="5"/>
        <v>0</v>
      </c>
      <c r="G28" s="8">
        <f t="shared" si="6"/>
        <v>0</v>
      </c>
      <c r="H28" s="9">
        <f t="shared" si="7"/>
        <v>0</v>
      </c>
      <c r="I28" s="63">
        <f t="shared" si="0"/>
        <v>0</v>
      </c>
    </row>
    <row r="29" spans="1:9" ht="15">
      <c r="A29" s="118">
        <v>14</v>
      </c>
      <c r="B29" s="119" t="s">
        <v>89</v>
      </c>
      <c r="C29" s="113" t="s">
        <v>20</v>
      </c>
      <c r="D29" s="120">
        <v>7950</v>
      </c>
      <c r="E29" s="8"/>
      <c r="F29" s="9">
        <f t="shared" si="5"/>
        <v>0</v>
      </c>
      <c r="G29" s="8">
        <v>20</v>
      </c>
      <c r="H29" s="9">
        <f t="shared" si="7"/>
        <v>159000</v>
      </c>
      <c r="I29" s="63">
        <f t="shared" si="0"/>
        <v>159000</v>
      </c>
    </row>
    <row r="30" spans="1:9" ht="15">
      <c r="A30" s="118">
        <v>15</v>
      </c>
      <c r="B30" s="119" t="s">
        <v>90</v>
      </c>
      <c r="C30" s="113" t="s">
        <v>20</v>
      </c>
      <c r="D30" s="120">
        <v>19200</v>
      </c>
      <c r="E30" s="8"/>
      <c r="F30" s="9">
        <f t="shared" si="5"/>
        <v>0</v>
      </c>
      <c r="G30" s="8">
        <v>20</v>
      </c>
      <c r="H30" s="9">
        <f t="shared" si="7"/>
        <v>384000</v>
      </c>
      <c r="I30" s="63">
        <f t="shared" si="0"/>
        <v>384000</v>
      </c>
    </row>
    <row r="31" spans="1:9" ht="15.75">
      <c r="A31" s="121" t="s">
        <v>47</v>
      </c>
      <c r="B31" s="138" t="s">
        <v>110</v>
      </c>
      <c r="C31" s="113"/>
      <c r="D31" s="120"/>
      <c r="E31" s="114"/>
      <c r="F31" s="115">
        <f>F22+F23+F24+F25+F26+F27+F28+F29+F30</f>
        <v>1037800</v>
      </c>
      <c r="G31" s="114"/>
      <c r="H31" s="115">
        <f>H22+H23+H24+H25+H26+H27+H28+H29+H30</f>
        <v>2180200</v>
      </c>
      <c r="I31" s="63">
        <f t="shared" si="0"/>
        <v>1142400</v>
      </c>
    </row>
    <row r="32" spans="1:9" ht="15">
      <c r="A32" s="118">
        <v>16</v>
      </c>
      <c r="B32" s="122" t="s">
        <v>91</v>
      </c>
      <c r="C32" s="113" t="s">
        <v>92</v>
      </c>
      <c r="D32" s="120">
        <v>2000</v>
      </c>
      <c r="E32" s="8">
        <v>900</v>
      </c>
      <c r="F32" s="117">
        <f>E32*D32</f>
        <v>1800000</v>
      </c>
      <c r="G32" s="116">
        <v>2000</v>
      </c>
      <c r="H32" s="117">
        <f>G32*D32</f>
        <v>4000000</v>
      </c>
      <c r="I32" s="63">
        <f t="shared" si="0"/>
        <v>2200000</v>
      </c>
    </row>
    <row r="33" spans="1:10" ht="15">
      <c r="A33" s="118">
        <v>17</v>
      </c>
      <c r="B33" s="119" t="s">
        <v>93</v>
      </c>
      <c r="C33" s="113" t="s">
        <v>92</v>
      </c>
      <c r="D33" s="120">
        <v>2000</v>
      </c>
      <c r="E33" s="8">
        <v>4500</v>
      </c>
      <c r="F33" s="117">
        <f t="shared" ref="F33:F34" si="8">E33*D33</f>
        <v>9000000</v>
      </c>
      <c r="G33" s="116">
        <v>8300</v>
      </c>
      <c r="H33" s="117">
        <f t="shared" ref="H33" si="9">G33*D33</f>
        <v>16600000</v>
      </c>
      <c r="I33" s="63">
        <f t="shared" si="0"/>
        <v>7600000</v>
      </c>
    </row>
    <row r="34" spans="1:10" ht="15">
      <c r="A34" s="118">
        <v>18</v>
      </c>
      <c r="B34" s="119" t="s">
        <v>94</v>
      </c>
      <c r="C34" s="113" t="s">
        <v>92</v>
      </c>
      <c r="D34" s="120">
        <v>2450</v>
      </c>
      <c r="E34" s="8"/>
      <c r="F34" s="117">
        <f t="shared" si="8"/>
        <v>0</v>
      </c>
      <c r="G34" s="116">
        <v>2500</v>
      </c>
      <c r="H34" s="117">
        <v>6125000</v>
      </c>
      <c r="I34" s="63">
        <f t="shared" si="0"/>
        <v>6125000</v>
      </c>
    </row>
    <row r="35" spans="1:10" ht="15.75">
      <c r="A35" s="121" t="s">
        <v>48</v>
      </c>
      <c r="B35" s="124" t="s">
        <v>119</v>
      </c>
      <c r="C35" s="113"/>
      <c r="D35" s="123"/>
      <c r="E35" s="114"/>
      <c r="F35" s="115">
        <f>F34+F33+F32</f>
        <v>10800000</v>
      </c>
      <c r="G35" s="114"/>
      <c r="H35" s="115">
        <f>H34+H33+H32</f>
        <v>26725000</v>
      </c>
      <c r="I35" s="63">
        <f t="shared" si="0"/>
        <v>15925000</v>
      </c>
    </row>
    <row r="36" spans="1:10" ht="14.25" customHeight="1">
      <c r="A36" s="118">
        <v>19</v>
      </c>
      <c r="B36" s="84" t="s">
        <v>76</v>
      </c>
      <c r="C36" s="85" t="s">
        <v>77</v>
      </c>
      <c r="D36" s="86">
        <v>155000</v>
      </c>
      <c r="E36" s="88"/>
      <c r="F36" s="117">
        <f>E36*D36</f>
        <v>0</v>
      </c>
      <c r="G36" s="116">
        <f>30</f>
        <v>30</v>
      </c>
      <c r="H36" s="117">
        <f>G36*D36</f>
        <v>4650000</v>
      </c>
      <c r="I36" s="63">
        <f t="shared" si="0"/>
        <v>4650000</v>
      </c>
    </row>
    <row r="37" spans="1:10" ht="24" customHeight="1">
      <c r="A37" s="121" t="s">
        <v>49</v>
      </c>
      <c r="B37" s="87" t="s">
        <v>78</v>
      </c>
      <c r="C37" s="85"/>
      <c r="D37" s="86"/>
      <c r="E37" s="88"/>
      <c r="F37" s="117"/>
      <c r="G37" s="116"/>
      <c r="H37" s="115">
        <f>H36</f>
        <v>4650000</v>
      </c>
      <c r="I37" s="63">
        <f t="shared" si="0"/>
        <v>4650000</v>
      </c>
    </row>
    <row r="38" spans="1:10" ht="15.75">
      <c r="A38" s="121" t="s">
        <v>50</v>
      </c>
      <c r="B38" s="124" t="s">
        <v>117</v>
      </c>
      <c r="C38" s="113"/>
      <c r="D38" s="120"/>
      <c r="E38" s="8"/>
      <c r="F38" s="115">
        <f>F19+F21+F35+F31</f>
        <v>23782800</v>
      </c>
      <c r="G38" s="8"/>
      <c r="H38" s="115">
        <f>H19+H21+H35+H31+H37</f>
        <v>56510200</v>
      </c>
      <c r="I38" s="63">
        <f t="shared" si="0"/>
        <v>32727400</v>
      </c>
      <c r="J38" s="127"/>
    </row>
    <row r="39" spans="1:10" ht="15">
      <c r="A39" s="118">
        <v>20</v>
      </c>
      <c r="B39" s="24" t="s">
        <v>4</v>
      </c>
      <c r="C39" s="113" t="s">
        <v>18</v>
      </c>
      <c r="D39" s="106">
        <v>48200</v>
      </c>
      <c r="E39" s="8"/>
      <c r="F39" s="9">
        <f>E39*D39</f>
        <v>0</v>
      </c>
      <c r="G39" s="8">
        <f>215+280+320+280+E39</f>
        <v>1095</v>
      </c>
      <c r="H39" s="9">
        <f>G39*D39</f>
        <v>52779000</v>
      </c>
      <c r="I39" s="63">
        <f t="shared" si="0"/>
        <v>52779000</v>
      </c>
      <c r="J39" s="127"/>
    </row>
    <row r="40" spans="1:10" ht="15">
      <c r="A40" s="118">
        <v>21</v>
      </c>
      <c r="B40" s="24" t="s">
        <v>9</v>
      </c>
      <c r="C40" s="113" t="s">
        <v>21</v>
      </c>
      <c r="D40" s="106">
        <v>32500</v>
      </c>
      <c r="E40" s="114"/>
      <c r="F40" s="9">
        <f>E40*D40</f>
        <v>0</v>
      </c>
      <c r="G40" s="114"/>
      <c r="H40" s="9">
        <f>G40*D40</f>
        <v>0</v>
      </c>
      <c r="I40" s="63">
        <f t="shared" si="0"/>
        <v>0</v>
      </c>
      <c r="J40" s="127"/>
    </row>
    <row r="41" spans="1:10" ht="15.75">
      <c r="A41" s="121" t="s">
        <v>51</v>
      </c>
      <c r="B41" s="124" t="s">
        <v>109</v>
      </c>
      <c r="C41" s="113"/>
      <c r="D41" s="106"/>
      <c r="E41" s="114"/>
      <c r="F41" s="115">
        <f>F39+F40</f>
        <v>0</v>
      </c>
      <c r="G41" s="114"/>
      <c r="H41" s="115">
        <f>H39+H40</f>
        <v>52779000</v>
      </c>
      <c r="I41" s="63">
        <f t="shared" si="0"/>
        <v>52779000</v>
      </c>
      <c r="J41" s="127"/>
    </row>
    <row r="42" spans="1:10" ht="15">
      <c r="A42" s="118">
        <v>22</v>
      </c>
      <c r="B42" s="24" t="s">
        <v>8</v>
      </c>
      <c r="C42" s="113" t="s">
        <v>18</v>
      </c>
      <c r="D42" s="106">
        <v>14500</v>
      </c>
      <c r="E42" s="8">
        <v>630</v>
      </c>
      <c r="F42" s="9">
        <f>E42*D42</f>
        <v>9135000</v>
      </c>
      <c r="G42" s="8">
        <v>1260</v>
      </c>
      <c r="H42" s="9">
        <f>G42*D42</f>
        <v>18270000</v>
      </c>
      <c r="I42" s="63">
        <f t="shared" si="0"/>
        <v>9135000</v>
      </c>
      <c r="J42" s="127"/>
    </row>
    <row r="43" spans="1:10" ht="15.75">
      <c r="A43" s="121" t="s">
        <v>52</v>
      </c>
      <c r="B43" s="112" t="s">
        <v>108</v>
      </c>
      <c r="C43" s="113"/>
      <c r="D43" s="106"/>
      <c r="E43" s="8"/>
      <c r="F43" s="115">
        <f>F42</f>
        <v>9135000</v>
      </c>
      <c r="G43" s="114"/>
      <c r="H43" s="115">
        <f>H42</f>
        <v>18270000</v>
      </c>
      <c r="I43" s="63">
        <f t="shared" si="0"/>
        <v>9135000</v>
      </c>
      <c r="J43" s="127"/>
    </row>
    <row r="44" spans="1:10" ht="15.75" customHeight="1">
      <c r="A44" s="21" t="s">
        <v>53</v>
      </c>
      <c r="B44" s="53" t="s">
        <v>118</v>
      </c>
      <c r="C44" s="26"/>
      <c r="D44" s="27"/>
      <c r="E44" s="28"/>
      <c r="F44" s="29">
        <f>F16+F38+F43+F41</f>
        <v>32917800</v>
      </c>
      <c r="G44" s="30"/>
      <c r="H44" s="29">
        <f>H43+H41+H38+H16</f>
        <v>132734293</v>
      </c>
      <c r="I44" s="63">
        <f t="shared" si="0"/>
        <v>99816493</v>
      </c>
      <c r="J44" s="127"/>
    </row>
    <row r="45" spans="1:10" ht="14.25" customHeight="1">
      <c r="A45" s="118">
        <v>23</v>
      </c>
      <c r="B45" s="51" t="s">
        <v>74</v>
      </c>
      <c r="C45" s="113" t="s">
        <v>22</v>
      </c>
      <c r="D45" s="120">
        <v>180000</v>
      </c>
      <c r="E45" s="8"/>
      <c r="F45" s="32">
        <f>E45*D45</f>
        <v>0</v>
      </c>
      <c r="G45" s="8">
        <v>6</v>
      </c>
      <c r="H45" s="32">
        <f>G45*D45</f>
        <v>1080000</v>
      </c>
      <c r="I45" s="63">
        <f t="shared" si="0"/>
        <v>1080000</v>
      </c>
    </row>
    <row r="46" spans="1:10" ht="15">
      <c r="A46" s="118">
        <v>24</v>
      </c>
      <c r="B46" s="76" t="s">
        <v>10</v>
      </c>
      <c r="C46" s="33" t="s">
        <v>23</v>
      </c>
      <c r="D46" s="31">
        <v>1950000</v>
      </c>
      <c r="E46" s="8">
        <v>1</v>
      </c>
      <c r="F46" s="32">
        <f t="shared" ref="F46:F48" si="10">E46*D46</f>
        <v>1950000</v>
      </c>
      <c r="G46" s="8">
        <v>6</v>
      </c>
      <c r="H46" s="32">
        <f t="shared" ref="H46:H48" si="11">G46*D46</f>
        <v>11700000</v>
      </c>
      <c r="I46" s="63">
        <f t="shared" si="0"/>
        <v>9750000</v>
      </c>
    </row>
    <row r="47" spans="1:10" ht="24" customHeight="1">
      <c r="A47" s="118">
        <v>25</v>
      </c>
      <c r="B47" s="51" t="s">
        <v>40</v>
      </c>
      <c r="C47" s="34" t="s">
        <v>32</v>
      </c>
      <c r="D47" s="120">
        <v>2000000</v>
      </c>
      <c r="E47" s="8"/>
      <c r="F47" s="32">
        <f t="shared" si="10"/>
        <v>0</v>
      </c>
      <c r="G47" s="8">
        <f t="shared" ref="G47:G48" si="12">E47</f>
        <v>0</v>
      </c>
      <c r="H47" s="32">
        <f t="shared" si="11"/>
        <v>0</v>
      </c>
      <c r="I47" s="63">
        <f t="shared" si="0"/>
        <v>0</v>
      </c>
    </row>
    <row r="48" spans="1:10" ht="15">
      <c r="A48" s="118">
        <v>26</v>
      </c>
      <c r="B48" s="76" t="s">
        <v>73</v>
      </c>
      <c r="C48" s="34" t="s">
        <v>24</v>
      </c>
      <c r="D48" s="120">
        <v>300000</v>
      </c>
      <c r="E48" s="8"/>
      <c r="F48" s="32">
        <f t="shared" si="10"/>
        <v>0</v>
      </c>
      <c r="G48" s="8">
        <f t="shared" si="12"/>
        <v>0</v>
      </c>
      <c r="H48" s="32">
        <f t="shared" si="11"/>
        <v>0</v>
      </c>
      <c r="I48" s="63">
        <f t="shared" si="0"/>
        <v>0</v>
      </c>
    </row>
    <row r="49" spans="1:9" ht="15">
      <c r="A49" s="118">
        <v>27</v>
      </c>
      <c r="B49" s="77" t="s">
        <v>33</v>
      </c>
      <c r="C49" s="34" t="s">
        <v>25</v>
      </c>
      <c r="D49" s="120">
        <v>200000</v>
      </c>
      <c r="E49" s="8"/>
      <c r="F49" s="32">
        <f>E49*D49</f>
        <v>0</v>
      </c>
      <c r="G49" s="8">
        <f>1+1+E49</f>
        <v>2</v>
      </c>
      <c r="H49" s="32">
        <f>G49*D49</f>
        <v>400000</v>
      </c>
      <c r="I49" s="63">
        <f t="shared" si="0"/>
        <v>400000</v>
      </c>
    </row>
    <row r="50" spans="1:9" ht="15.75">
      <c r="A50" s="49" t="s">
        <v>54</v>
      </c>
      <c r="B50" s="78" t="s">
        <v>116</v>
      </c>
      <c r="C50" s="34"/>
      <c r="D50" s="120"/>
      <c r="E50" s="8"/>
      <c r="F50" s="115">
        <f>F45+F46+F47+F48+F49</f>
        <v>1950000</v>
      </c>
      <c r="G50" s="114"/>
      <c r="H50" s="115">
        <f>H45+H46+H47+H48+H49</f>
        <v>13180000</v>
      </c>
      <c r="I50" s="63">
        <f t="shared" si="0"/>
        <v>11230000</v>
      </c>
    </row>
    <row r="51" spans="1:9" ht="15">
      <c r="A51" s="92">
        <v>28</v>
      </c>
      <c r="B51" s="110" t="s">
        <v>95</v>
      </c>
      <c r="C51" s="107" t="s">
        <v>20</v>
      </c>
      <c r="D51" s="120">
        <v>18000</v>
      </c>
      <c r="E51" s="8"/>
      <c r="F51" s="117">
        <f>E51*D51</f>
        <v>0</v>
      </c>
      <c r="G51" s="116">
        <v>20</v>
      </c>
      <c r="H51" s="117">
        <f>G51*D51</f>
        <v>360000</v>
      </c>
      <c r="I51" s="63">
        <f t="shared" si="0"/>
        <v>360000</v>
      </c>
    </row>
    <row r="52" spans="1:9" ht="15">
      <c r="A52" s="92">
        <v>29</v>
      </c>
      <c r="B52" s="110" t="s">
        <v>96</v>
      </c>
      <c r="C52" s="107" t="s">
        <v>20</v>
      </c>
      <c r="D52" s="106">
        <v>27000</v>
      </c>
      <c r="E52" s="8">
        <v>113</v>
      </c>
      <c r="F52" s="117">
        <f t="shared" ref="F52:F65" si="13">E52*D52</f>
        <v>3051000</v>
      </c>
      <c r="G52" s="116">
        <v>185</v>
      </c>
      <c r="H52" s="117">
        <f t="shared" ref="H52:H65" si="14">G52*D52</f>
        <v>4995000</v>
      </c>
      <c r="I52" s="63">
        <f t="shared" si="0"/>
        <v>1944000</v>
      </c>
    </row>
    <row r="53" spans="1:9" ht="15">
      <c r="A53" s="92">
        <v>30</v>
      </c>
      <c r="B53" s="108" t="s">
        <v>97</v>
      </c>
      <c r="C53" s="107" t="s">
        <v>20</v>
      </c>
      <c r="D53" s="106">
        <v>25000</v>
      </c>
      <c r="E53" s="8"/>
      <c r="F53" s="117">
        <f t="shared" si="13"/>
        <v>0</v>
      </c>
      <c r="G53" s="116">
        <v>20</v>
      </c>
      <c r="H53" s="117">
        <f t="shared" si="14"/>
        <v>500000</v>
      </c>
      <c r="I53" s="63">
        <f t="shared" si="0"/>
        <v>500000</v>
      </c>
    </row>
    <row r="54" spans="1:9" ht="15">
      <c r="A54" s="92">
        <v>31</v>
      </c>
      <c r="B54" s="109" t="s">
        <v>98</v>
      </c>
      <c r="C54" s="107" t="s">
        <v>20</v>
      </c>
      <c r="D54" s="106">
        <v>35500</v>
      </c>
      <c r="E54" s="8"/>
      <c r="F54" s="117">
        <f t="shared" si="13"/>
        <v>0</v>
      </c>
      <c r="G54" s="116">
        <f t="shared" ref="G54:G60" si="15">E54</f>
        <v>0</v>
      </c>
      <c r="H54" s="117">
        <f t="shared" si="14"/>
        <v>0</v>
      </c>
      <c r="I54" s="63">
        <f t="shared" si="0"/>
        <v>0</v>
      </c>
    </row>
    <row r="55" spans="1:9" ht="15">
      <c r="A55" s="92">
        <v>32</v>
      </c>
      <c r="B55" s="108" t="s">
        <v>99</v>
      </c>
      <c r="C55" s="107" t="s">
        <v>20</v>
      </c>
      <c r="D55" s="120">
        <v>32400</v>
      </c>
      <c r="E55" s="8"/>
      <c r="F55" s="117">
        <f t="shared" si="13"/>
        <v>0</v>
      </c>
      <c r="G55" s="116">
        <v>10</v>
      </c>
      <c r="H55" s="117">
        <f t="shared" si="14"/>
        <v>324000</v>
      </c>
      <c r="I55" s="63">
        <f t="shared" si="0"/>
        <v>324000</v>
      </c>
    </row>
    <row r="56" spans="1:9" ht="15">
      <c r="A56" s="92">
        <v>33</v>
      </c>
      <c r="B56" s="108" t="s">
        <v>100</v>
      </c>
      <c r="C56" s="107" t="s">
        <v>20</v>
      </c>
      <c r="D56" s="105">
        <v>14400</v>
      </c>
      <c r="E56" s="8"/>
      <c r="F56" s="117">
        <f t="shared" si="13"/>
        <v>0</v>
      </c>
      <c r="G56" s="116">
        <v>10</v>
      </c>
      <c r="H56" s="117">
        <f t="shared" si="14"/>
        <v>144000</v>
      </c>
      <c r="I56" s="63">
        <f t="shared" si="0"/>
        <v>144000</v>
      </c>
    </row>
    <row r="57" spans="1:9" ht="15">
      <c r="A57" s="92">
        <v>34</v>
      </c>
      <c r="B57" s="108" t="s">
        <v>101</v>
      </c>
      <c r="C57" s="107" t="s">
        <v>20</v>
      </c>
      <c r="D57" s="120">
        <v>32400</v>
      </c>
      <c r="E57" s="8"/>
      <c r="F57" s="117">
        <f t="shared" si="13"/>
        <v>0</v>
      </c>
      <c r="G57" s="116">
        <f t="shared" si="15"/>
        <v>0</v>
      </c>
      <c r="H57" s="117">
        <f t="shared" si="14"/>
        <v>0</v>
      </c>
      <c r="I57" s="63">
        <f t="shared" si="0"/>
        <v>0</v>
      </c>
    </row>
    <row r="58" spans="1:9" ht="15">
      <c r="A58" s="92">
        <v>35</v>
      </c>
      <c r="B58" s="108" t="s">
        <v>102</v>
      </c>
      <c r="C58" s="107" t="s">
        <v>20</v>
      </c>
      <c r="D58" s="105">
        <v>14400</v>
      </c>
      <c r="E58" s="8"/>
      <c r="F58" s="117">
        <f t="shared" si="13"/>
        <v>0</v>
      </c>
      <c r="G58" s="116">
        <f t="shared" si="15"/>
        <v>0</v>
      </c>
      <c r="H58" s="117">
        <f t="shared" si="14"/>
        <v>0</v>
      </c>
      <c r="I58" s="63">
        <f t="shared" si="0"/>
        <v>0</v>
      </c>
    </row>
    <row r="59" spans="1:9" ht="15">
      <c r="A59" s="92">
        <v>36</v>
      </c>
      <c r="B59" s="109" t="s">
        <v>103</v>
      </c>
      <c r="C59" s="107" t="s">
        <v>20</v>
      </c>
      <c r="D59" s="105">
        <v>99000</v>
      </c>
      <c r="E59" s="8"/>
      <c r="F59" s="117">
        <f t="shared" si="13"/>
        <v>0</v>
      </c>
      <c r="G59" s="116">
        <f t="shared" si="15"/>
        <v>0</v>
      </c>
      <c r="H59" s="117">
        <f t="shared" si="14"/>
        <v>0</v>
      </c>
      <c r="I59" s="63">
        <f t="shared" si="0"/>
        <v>0</v>
      </c>
    </row>
    <row r="60" spans="1:9" ht="15">
      <c r="A60" s="92">
        <v>37</v>
      </c>
      <c r="B60" s="111" t="s">
        <v>104</v>
      </c>
      <c r="C60" s="107" t="s">
        <v>20</v>
      </c>
      <c r="D60" s="120">
        <v>14850</v>
      </c>
      <c r="E60" s="8"/>
      <c r="F60" s="117">
        <f t="shared" si="13"/>
        <v>0</v>
      </c>
      <c r="G60" s="116">
        <f t="shared" si="15"/>
        <v>0</v>
      </c>
      <c r="H60" s="117">
        <f t="shared" si="14"/>
        <v>0</v>
      </c>
      <c r="I60" s="63">
        <f t="shared" si="0"/>
        <v>0</v>
      </c>
    </row>
    <row r="61" spans="1:9" ht="15">
      <c r="A61" s="92">
        <v>38</v>
      </c>
      <c r="B61" s="108" t="s">
        <v>105</v>
      </c>
      <c r="C61" s="107" t="s">
        <v>20</v>
      </c>
      <c r="D61" s="105">
        <v>8100</v>
      </c>
      <c r="E61" s="8">
        <v>51</v>
      </c>
      <c r="F61" s="117">
        <f t="shared" si="13"/>
        <v>413100</v>
      </c>
      <c r="G61" s="116">
        <v>71</v>
      </c>
      <c r="H61" s="117">
        <f t="shared" si="14"/>
        <v>575100</v>
      </c>
      <c r="I61" s="63">
        <f t="shared" si="0"/>
        <v>162000</v>
      </c>
    </row>
    <row r="62" spans="1:9" ht="15">
      <c r="A62" s="139">
        <v>39</v>
      </c>
      <c r="B62" s="140" t="s">
        <v>106</v>
      </c>
      <c r="C62" s="141" t="s">
        <v>20</v>
      </c>
      <c r="D62" s="105">
        <v>5400</v>
      </c>
      <c r="E62" s="142">
        <v>62</v>
      </c>
      <c r="F62" s="143">
        <f t="shared" si="13"/>
        <v>334800</v>
      </c>
      <c r="G62" s="144">
        <v>114</v>
      </c>
      <c r="H62" s="143">
        <f t="shared" si="14"/>
        <v>615600</v>
      </c>
      <c r="I62" s="63">
        <f t="shared" si="0"/>
        <v>280800</v>
      </c>
    </row>
    <row r="63" spans="1:9" ht="15">
      <c r="A63" s="92">
        <v>40</v>
      </c>
      <c r="B63" s="111" t="s">
        <v>107</v>
      </c>
      <c r="C63" s="107" t="s">
        <v>20</v>
      </c>
      <c r="D63" s="120">
        <v>4500</v>
      </c>
      <c r="E63" s="8"/>
      <c r="F63" s="117">
        <f t="shared" si="13"/>
        <v>0</v>
      </c>
      <c r="G63" s="116">
        <v>20</v>
      </c>
      <c r="H63" s="117">
        <f t="shared" si="14"/>
        <v>90000</v>
      </c>
      <c r="I63" s="151">
        <f t="shared" si="0"/>
        <v>90000</v>
      </c>
    </row>
    <row r="64" spans="1:9" ht="15">
      <c r="A64" s="145">
        <v>41</v>
      </c>
      <c r="B64" s="146" t="s">
        <v>34</v>
      </c>
      <c r="C64" s="33" t="s">
        <v>20</v>
      </c>
      <c r="D64" s="147">
        <v>120000</v>
      </c>
      <c r="E64" s="148"/>
      <c r="F64" s="149">
        <f t="shared" si="13"/>
        <v>0</v>
      </c>
      <c r="G64" s="150"/>
      <c r="H64" s="149">
        <f t="shared" si="14"/>
        <v>0</v>
      </c>
      <c r="I64" s="63">
        <f t="shared" si="0"/>
        <v>0</v>
      </c>
    </row>
    <row r="65" spans="1:10" ht="15">
      <c r="A65" s="35">
        <v>42</v>
      </c>
      <c r="B65" s="79" t="s">
        <v>26</v>
      </c>
      <c r="C65" s="34" t="s">
        <v>20</v>
      </c>
      <c r="D65" s="105">
        <v>120000</v>
      </c>
      <c r="E65" s="8"/>
      <c r="F65" s="9">
        <f t="shared" si="13"/>
        <v>0</v>
      </c>
      <c r="G65" s="8">
        <v>5</v>
      </c>
      <c r="H65" s="9">
        <f t="shared" si="14"/>
        <v>600000</v>
      </c>
      <c r="I65" s="63">
        <f t="shared" si="0"/>
        <v>600000</v>
      </c>
    </row>
    <row r="66" spans="1:10" ht="19.5" customHeight="1">
      <c r="A66" s="125" t="s">
        <v>55</v>
      </c>
      <c r="B66" s="80" t="s">
        <v>111</v>
      </c>
      <c r="C66" s="37"/>
      <c r="D66" s="38"/>
      <c r="E66" s="114"/>
      <c r="F66" s="115">
        <f>F51+F52+F53+F55+F56+F61+F62+F63</f>
        <v>3798900</v>
      </c>
      <c r="G66" s="8"/>
      <c r="H66" s="115">
        <f>SUM(H51:H65)</f>
        <v>8203700</v>
      </c>
      <c r="I66" s="63">
        <f t="shared" si="0"/>
        <v>4404800</v>
      </c>
      <c r="J66" s="127">
        <f>I66-F66</f>
        <v>605900</v>
      </c>
    </row>
    <row r="67" spans="1:10" ht="24" customHeight="1">
      <c r="A67" s="125" t="s">
        <v>56</v>
      </c>
      <c r="B67" s="53" t="s">
        <v>72</v>
      </c>
      <c r="C67" s="125"/>
      <c r="D67" s="61"/>
      <c r="E67" s="62"/>
      <c r="F67" s="46">
        <f>F66+F50</f>
        <v>5748900</v>
      </c>
      <c r="G67" s="47"/>
      <c r="H67" s="46">
        <f>H66+H50</f>
        <v>21383700</v>
      </c>
      <c r="I67" s="63">
        <f t="shared" si="0"/>
        <v>15634800</v>
      </c>
    </row>
    <row r="68" spans="1:10" ht="15.75">
      <c r="A68" s="125" t="s">
        <v>57</v>
      </c>
      <c r="B68" s="52" t="s">
        <v>112</v>
      </c>
      <c r="C68" s="125"/>
      <c r="D68" s="61"/>
      <c r="E68" s="62"/>
      <c r="F68" s="46">
        <f>F67+F44</f>
        <v>38666700</v>
      </c>
      <c r="G68" s="47"/>
      <c r="H68" s="46">
        <f>H67+H44</f>
        <v>154117993</v>
      </c>
      <c r="I68" s="63">
        <f t="shared" si="0"/>
        <v>115451293</v>
      </c>
    </row>
    <row r="69" spans="1:10" ht="18" customHeight="1">
      <c r="A69" s="50" t="s">
        <v>58</v>
      </c>
      <c r="B69" s="81" t="s">
        <v>35</v>
      </c>
      <c r="C69" s="40"/>
      <c r="D69" s="64"/>
      <c r="E69" s="65"/>
      <c r="F69" s="44"/>
      <c r="G69" s="45"/>
      <c r="H69" s="66"/>
      <c r="I69" s="63">
        <f t="shared" si="0"/>
        <v>0</v>
      </c>
    </row>
    <row r="70" spans="1:10" ht="18" customHeight="1">
      <c r="A70" s="50" t="s">
        <v>60</v>
      </c>
      <c r="B70" s="53" t="s">
        <v>113</v>
      </c>
      <c r="C70" s="41"/>
      <c r="D70" s="61"/>
      <c r="E70" s="62"/>
      <c r="F70" s="46">
        <f>F69+F68</f>
        <v>38666700</v>
      </c>
      <c r="G70" s="43"/>
      <c r="H70" s="46">
        <f>H68+H69</f>
        <v>154117993</v>
      </c>
      <c r="I70" s="63">
        <f t="shared" si="0"/>
        <v>115451293</v>
      </c>
    </row>
    <row r="71" spans="1:10" ht="15.75">
      <c r="A71" s="50" t="s">
        <v>75</v>
      </c>
      <c r="B71" s="52" t="s">
        <v>36</v>
      </c>
      <c r="C71" s="42"/>
      <c r="D71" s="61"/>
      <c r="E71" s="62"/>
      <c r="F71" s="67">
        <f>F70*10%</f>
        <v>3866670</v>
      </c>
      <c r="G71" s="43"/>
      <c r="H71" s="67">
        <f>H70*10%</f>
        <v>15411799.300000001</v>
      </c>
      <c r="I71" s="63">
        <f t="shared" si="0"/>
        <v>11545129.300000001</v>
      </c>
    </row>
    <row r="72" spans="1:10" ht="16.5" customHeight="1">
      <c r="A72" s="50" t="s">
        <v>115</v>
      </c>
      <c r="B72" s="53" t="s">
        <v>114</v>
      </c>
      <c r="C72" s="125"/>
      <c r="D72" s="61"/>
      <c r="E72" s="62"/>
      <c r="F72" s="46">
        <f>F70+F71</f>
        <v>42533370</v>
      </c>
      <c r="G72" s="43"/>
      <c r="H72" s="67">
        <f>H70+H71</f>
        <v>169529792.30000001</v>
      </c>
      <c r="I72" s="63">
        <f t="shared" si="0"/>
        <v>126996422.30000001</v>
      </c>
    </row>
    <row r="73" spans="1:10" ht="15">
      <c r="A73" s="55"/>
      <c r="B73" s="68" t="s">
        <v>5</v>
      </c>
      <c r="C73" s="54"/>
      <c r="D73" s="54"/>
      <c r="E73" s="54"/>
      <c r="F73" s="54"/>
      <c r="G73" s="54"/>
      <c r="H73" s="59"/>
      <c r="I73" s="59"/>
    </row>
    <row r="74" spans="1:10">
      <c r="A74" s="55"/>
      <c r="B74" s="54" t="s">
        <v>16</v>
      </c>
      <c r="C74" s="54"/>
      <c r="D74" s="54"/>
      <c r="E74" s="54"/>
      <c r="F74" s="129" t="s">
        <v>17</v>
      </c>
      <c r="G74" s="129"/>
      <c r="H74" s="59"/>
      <c r="I74" s="54"/>
    </row>
    <row r="75" spans="1:10">
      <c r="A75" s="55"/>
      <c r="B75" s="89" t="s">
        <v>37</v>
      </c>
      <c r="C75" s="54"/>
      <c r="D75" s="54"/>
      <c r="E75" s="54"/>
      <c r="F75" s="129" t="s">
        <v>38</v>
      </c>
      <c r="G75" s="129"/>
      <c r="H75" s="59"/>
      <c r="I75" s="60">
        <f>H72-F72</f>
        <v>126996422.30000001</v>
      </c>
    </row>
    <row r="76" spans="1:10">
      <c r="A76" s="55"/>
      <c r="B76" s="70" t="s">
        <v>39</v>
      </c>
      <c r="C76" s="54"/>
      <c r="D76" s="54"/>
      <c r="E76" s="54"/>
      <c r="F76" s="129" t="s">
        <v>79</v>
      </c>
      <c r="G76" s="129"/>
      <c r="H76" s="59"/>
      <c r="I76" s="54"/>
    </row>
    <row r="77" spans="1:10" ht="15">
      <c r="A77" s="55"/>
      <c r="B77" s="68" t="s">
        <v>1</v>
      </c>
      <c r="C77" s="54"/>
      <c r="D77" s="54"/>
      <c r="E77" s="54"/>
      <c r="F77" s="54"/>
      <c r="G77" s="54"/>
      <c r="H77" s="59"/>
      <c r="I77" s="54"/>
    </row>
    <row r="78" spans="1:10">
      <c r="A78" s="55"/>
      <c r="B78" s="89" t="s">
        <v>70</v>
      </c>
      <c r="C78" s="54"/>
      <c r="D78" s="54"/>
      <c r="E78" s="54"/>
      <c r="F78" s="89"/>
      <c r="G78" s="89"/>
      <c r="H78" s="59"/>
      <c r="I78" s="54"/>
    </row>
    <row r="79" spans="1:10">
      <c r="A79" s="55"/>
      <c r="B79" s="89" t="s">
        <v>69</v>
      </c>
      <c r="C79" s="54"/>
      <c r="D79" s="54"/>
      <c r="E79" s="54"/>
      <c r="F79" s="89" t="s">
        <v>42</v>
      </c>
      <c r="G79" s="89"/>
      <c r="H79" s="59"/>
      <c r="I79" s="54"/>
    </row>
    <row r="80" spans="1:10" ht="15">
      <c r="A80" s="55"/>
      <c r="B80" s="68" t="s">
        <v>2</v>
      </c>
      <c r="C80" s="54"/>
      <c r="D80" s="54"/>
      <c r="E80" s="54"/>
      <c r="F80" s="89"/>
      <c r="G80" s="89"/>
      <c r="H80" s="59"/>
      <c r="I80" s="54"/>
    </row>
    <row r="81" spans="1:9">
      <c r="A81" s="55"/>
      <c r="B81" s="89" t="s">
        <v>43</v>
      </c>
      <c r="C81" s="54"/>
      <c r="D81" s="54"/>
      <c r="E81" s="54"/>
      <c r="F81" s="54" t="s">
        <v>61</v>
      </c>
      <c r="G81" s="54"/>
      <c r="H81" s="54"/>
      <c r="I81" s="54"/>
    </row>
    <row r="82" spans="1:9">
      <c r="A82" s="55"/>
      <c r="B82" s="89" t="s">
        <v>41</v>
      </c>
      <c r="C82" s="54"/>
      <c r="D82" s="54"/>
      <c r="E82" s="71"/>
      <c r="F82" s="71" t="s">
        <v>15</v>
      </c>
      <c r="G82" s="89"/>
      <c r="H82" s="54"/>
      <c r="I82" s="54"/>
    </row>
  </sheetData>
  <mergeCells count="14">
    <mergeCell ref="F75:G75"/>
    <mergeCell ref="F76:G76"/>
    <mergeCell ref="A9:H9"/>
    <mergeCell ref="A10:A11"/>
    <mergeCell ref="B10:B11"/>
    <mergeCell ref="C10:C11"/>
    <mergeCell ref="D10:D11"/>
    <mergeCell ref="E10:F10"/>
    <mergeCell ref="G10:H10"/>
    <mergeCell ref="A2:H2"/>
    <mergeCell ref="A3:H3"/>
    <mergeCell ref="A5:H5"/>
    <mergeCell ref="A7:H7"/>
    <mergeCell ref="F74:G7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гүйцэтгэлийн маягт-ГСХ</vt:lpstr>
      <vt:lpstr>Sheet1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2023-06-25T13:47:07Z</cp:lastPrinted>
  <dcterms:created xsi:type="dcterms:W3CDTF">2014-01-15T06:30:10Z</dcterms:created>
  <dcterms:modified xsi:type="dcterms:W3CDTF">2023-06-25T13:56:07Z</dcterms:modified>
</cp:coreProperties>
</file>