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2020 onii tusviin todotgol\IEU-50\"/>
    </mc:Choice>
  </mc:AlternateContent>
  <bookViews>
    <workbookView xWindow="-108" yWindow="-108" windowWidth="23256" windowHeight="12576"/>
  </bookViews>
  <sheets>
    <sheet name="20230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21" i="1" l="1"/>
  <c r="H22" i="1"/>
  <c r="H23" i="1"/>
  <c r="H20" i="1"/>
  <c r="H12" i="1"/>
  <c r="H14" i="1"/>
  <c r="H15" i="1"/>
  <c r="H16" i="1"/>
  <c r="H17" i="1"/>
  <c r="H18" i="1"/>
  <c r="H11" i="1"/>
  <c r="H9" i="1"/>
  <c r="H35" i="1" s="1"/>
  <c r="H38" i="1"/>
  <c r="H41" i="1" s="1"/>
  <c r="H8" i="1"/>
  <c r="J61" i="1"/>
  <c r="H61" i="1"/>
  <c r="J38" i="1"/>
  <c r="J41" i="1" l="1"/>
  <c r="J90" i="1"/>
  <c r="H90" i="1"/>
  <c r="J87" i="1"/>
  <c r="H87" i="1"/>
  <c r="E87" i="1"/>
  <c r="F87" i="1" s="1"/>
  <c r="J86" i="1"/>
  <c r="H86" i="1"/>
  <c r="E86" i="1"/>
  <c r="F86" i="1" s="1"/>
  <c r="J85" i="1"/>
  <c r="H85" i="1"/>
  <c r="F85" i="1"/>
  <c r="J84" i="1"/>
  <c r="H84" i="1"/>
  <c r="F84" i="1"/>
  <c r="J83" i="1"/>
  <c r="H83" i="1"/>
  <c r="F83" i="1"/>
  <c r="J82" i="1"/>
  <c r="H82" i="1"/>
  <c r="F82" i="1"/>
  <c r="J81" i="1"/>
  <c r="H81" i="1"/>
  <c r="J80" i="1"/>
  <c r="G80" i="1"/>
  <c r="H80" i="1" s="1"/>
  <c r="E80" i="1"/>
  <c r="F80" i="1" s="1"/>
  <c r="J79" i="1"/>
  <c r="H79" i="1"/>
  <c r="E79" i="1"/>
  <c r="F79" i="1" s="1"/>
  <c r="J78" i="1"/>
  <c r="F78" i="1"/>
  <c r="J77" i="1"/>
  <c r="G77" i="1"/>
  <c r="H77" i="1" s="1"/>
  <c r="E77" i="1"/>
  <c r="F77" i="1" s="1"/>
  <c r="J76" i="1"/>
  <c r="H76" i="1"/>
  <c r="F76" i="1"/>
  <c r="J75" i="1"/>
  <c r="H75" i="1"/>
  <c r="J74" i="1"/>
  <c r="H74" i="1"/>
  <c r="F74" i="1"/>
  <c r="J73" i="1"/>
  <c r="H73" i="1"/>
  <c r="F73" i="1"/>
  <c r="J72" i="1"/>
  <c r="H72" i="1"/>
  <c r="F72" i="1"/>
  <c r="J71" i="1"/>
  <c r="H71" i="1"/>
  <c r="F71" i="1"/>
  <c r="J69" i="1"/>
  <c r="H69" i="1"/>
  <c r="F69" i="1"/>
  <c r="J68" i="1"/>
  <c r="H68" i="1"/>
  <c r="F68" i="1"/>
  <c r="J67" i="1"/>
  <c r="H67" i="1"/>
  <c r="F67" i="1"/>
  <c r="J66" i="1"/>
  <c r="F66" i="1"/>
  <c r="J65" i="1"/>
  <c r="F65" i="1"/>
  <c r="F64" i="1"/>
  <c r="F63" i="1"/>
  <c r="F62" i="1"/>
  <c r="F61" i="1"/>
  <c r="F60" i="1"/>
  <c r="F59" i="1"/>
  <c r="F58" i="1"/>
  <c r="F57" i="1"/>
  <c r="F56" i="1"/>
  <c r="I54" i="1"/>
  <c r="J54" i="1" s="1"/>
  <c r="H54" i="1"/>
  <c r="F54" i="1"/>
  <c r="F52" i="1"/>
  <c r="F51" i="1"/>
  <c r="F50" i="1"/>
  <c r="F49" i="1"/>
  <c r="F47" i="1"/>
  <c r="F46" i="1"/>
  <c r="F45" i="1"/>
  <c r="F44" i="1"/>
  <c r="F43" i="1"/>
  <c r="F42" i="1"/>
  <c r="F40" i="1"/>
  <c r="F39" i="1"/>
  <c r="F38" i="1"/>
  <c r="F37" i="1"/>
  <c r="F36" i="1"/>
  <c r="F33" i="1"/>
  <c r="F32" i="1"/>
  <c r="F31" i="1"/>
  <c r="F30" i="1"/>
  <c r="F29" i="1"/>
  <c r="E28" i="1"/>
  <c r="F28" i="1" s="1"/>
  <c r="F27" i="1"/>
  <c r="F26" i="1"/>
  <c r="F25" i="1"/>
  <c r="E23" i="1"/>
  <c r="F23" i="1" s="1"/>
  <c r="E22" i="1"/>
  <c r="F22" i="1" s="1"/>
  <c r="F21" i="1"/>
  <c r="F20" i="1"/>
  <c r="E18" i="1"/>
  <c r="E75" i="1" s="1"/>
  <c r="F75" i="1" s="1"/>
  <c r="F17" i="1"/>
  <c r="F16" i="1"/>
  <c r="F15" i="1"/>
  <c r="F14" i="1"/>
  <c r="F11" i="1"/>
  <c r="F9" i="1"/>
  <c r="F8" i="1"/>
  <c r="H55" i="1" l="1"/>
  <c r="F48" i="1"/>
  <c r="F53" i="1"/>
  <c r="F70" i="1"/>
  <c r="F18" i="1"/>
  <c r="F19" i="1" s="1"/>
  <c r="F41" i="1"/>
  <c r="J55" i="1"/>
  <c r="H70" i="1"/>
  <c r="F10" i="1"/>
  <c r="F34" i="1"/>
  <c r="J70" i="1"/>
  <c r="J88" i="1"/>
  <c r="H88" i="1"/>
  <c r="F24" i="1"/>
  <c r="E81" i="1"/>
  <c r="F81" i="1" s="1"/>
  <c r="F88" i="1" s="1"/>
  <c r="F89" i="1" l="1"/>
  <c r="F35" i="1"/>
  <c r="F55" i="1" s="1"/>
  <c r="H89" i="1"/>
  <c r="H91" i="1" s="1"/>
  <c r="H92" i="1" s="1"/>
  <c r="H93" i="1" s="1"/>
  <c r="J89" i="1"/>
  <c r="J91" i="1" s="1"/>
  <c r="J92" i="1" s="1"/>
  <c r="J93" i="1" s="1"/>
  <c r="F91" i="1" l="1"/>
  <c r="F92" i="1" s="1"/>
  <c r="F93" i="1" s="1"/>
</calcChain>
</file>

<file path=xl/sharedStrings.xml><?xml version="1.0" encoding="utf-8"?>
<sst xmlns="http://schemas.openxmlformats.org/spreadsheetml/2006/main" count="189" uniqueCount="125">
  <si>
    <t>“Улсын төсвийн хөрөнгөөр гүйцэтгэх геологийн судалгааны ажлыг санхүүжүүлэх, гүйцэтгэх, үр дүнг тооцох журам”-ын 4 дүгээр хавсралт</t>
  </si>
  <si>
    <t>Гүйцэтгэгч: Жем-Эксплорэшн ХХК, Төслийн нэр: Их элээт уул</t>
  </si>
  <si>
    <t>Гэрээний үнийн дүн: 768,427,312.0 төг</t>
  </si>
  <si>
    <t>№</t>
  </si>
  <si>
    <t>Ажлын нэр</t>
  </si>
  <si>
    <t>Хэмжих нэгж</t>
  </si>
  <si>
    <t xml:space="preserve">Нэгжийн өртөг </t>
  </si>
  <si>
    <t>Гэрээний дүн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</si>
  <si>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</si>
  <si>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</si>
  <si>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</si>
  <si>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</si>
  <si>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</si>
  <si>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%</t>
  </si>
  <si>
    <t>АГЗ тайлалт, боловсруулалт</t>
  </si>
  <si>
    <t>км.кв</t>
  </si>
  <si>
    <t>Геологийн зураглал  1:50 000</t>
  </si>
  <si>
    <t>Танилцах маршрут</t>
  </si>
  <si>
    <t>т.км</t>
  </si>
  <si>
    <t>Эрлийн маршрут</t>
  </si>
  <si>
    <t>Шлихийн сорьцлолт</t>
  </si>
  <si>
    <t>сорьц</t>
  </si>
  <si>
    <t>Литогеохими анхдагч</t>
  </si>
  <si>
    <t>Литогеохими тороор хоёрдогч</t>
  </si>
  <si>
    <t>Литогеохими урсгал сарнил</t>
  </si>
  <si>
    <t>Суваг малталт гараар</t>
  </si>
  <si>
    <t>м.куб</t>
  </si>
  <si>
    <t>Шурф нэвтрэлт</t>
  </si>
  <si>
    <t>т.м</t>
  </si>
  <si>
    <t>Копуш</t>
  </si>
  <si>
    <t>Суваг, шурф булалт гараар</t>
  </si>
  <si>
    <t>Уулын ажлын дүн</t>
  </si>
  <si>
    <t>Ховилон сорьцлолт</t>
  </si>
  <si>
    <t>Цэглэн /штуф, силикат/</t>
  </si>
  <si>
    <t>Протолочек авах, бутлах, угаах</t>
  </si>
  <si>
    <t>Шлихийн угаалга</t>
  </si>
  <si>
    <t>ш</t>
  </si>
  <si>
    <t>Усан дээжлэлт</t>
  </si>
  <si>
    <t>Шурфны шлих авах</t>
  </si>
  <si>
    <t>Палеонтологи</t>
  </si>
  <si>
    <t>Үр тоосонцорын дээжлэлт</t>
  </si>
  <si>
    <t>Үнэмлэхүй насны дээж</t>
  </si>
  <si>
    <t>Сорьцлолтын дүн</t>
  </si>
  <si>
    <t>Хээрийн ажлын дүн</t>
  </si>
  <si>
    <t>Х.Ажлын зох/байгуулалт</t>
  </si>
  <si>
    <t>Х.Ажлын татан буулгалт</t>
  </si>
  <si>
    <t>Суурин боловсруулалт</t>
  </si>
  <si>
    <t>х.ө.</t>
  </si>
  <si>
    <t>Тайлан-н зураг болов-х</t>
  </si>
  <si>
    <t>хавт</t>
  </si>
  <si>
    <t>Тайлагийн зураг хэвлэх</t>
  </si>
  <si>
    <t>Соронзон зураглал, 500 м</t>
  </si>
  <si>
    <t>Хүндийн хүчний судалгаа</t>
  </si>
  <si>
    <t>ф.ц</t>
  </si>
  <si>
    <t>Цах/шугамч АТ-диполь</t>
  </si>
  <si>
    <t>Геофизикийн суурин/боловс</t>
  </si>
  <si>
    <t>Геофизикийн хээр томилолт</t>
  </si>
  <si>
    <t>Геофизикийн тээвэр</t>
  </si>
  <si>
    <t xml:space="preserve">км </t>
  </si>
  <si>
    <t>Суудлын машин: Хүн тээвэр</t>
  </si>
  <si>
    <t>км</t>
  </si>
  <si>
    <t>Үйлдвэрлэлийн тээвэр</t>
  </si>
  <si>
    <t>Ачааны машин: Ачаа тээвэр</t>
  </si>
  <si>
    <t>Томилолтын зардал</t>
  </si>
  <si>
    <t>Өөрийн хүчний дүн</t>
  </si>
  <si>
    <t>Тоёота приүс 41-33 УБЯ</t>
  </si>
  <si>
    <t>маш</t>
  </si>
  <si>
    <t>Тоёота Ланд-70 88-08 УБЕ</t>
  </si>
  <si>
    <t>Хьюндай Портер 26-82 УНВ</t>
  </si>
  <si>
    <t>Хьюндай старикс 22-48 УНЦ</t>
  </si>
  <si>
    <t>Вонго 24-99 УНЗ</t>
  </si>
  <si>
    <t>Байрны түрээс</t>
  </si>
  <si>
    <t>сар</t>
  </si>
  <si>
    <t>Агаарын зураг авах (1:32000-45 000-ны масштабтай)</t>
  </si>
  <si>
    <t>Байр зүйн зураг авах</t>
  </si>
  <si>
    <t>Сансарын зургийн тоон/мэд</t>
  </si>
  <si>
    <t>сцен</t>
  </si>
  <si>
    <t>Сансрын зураг боловс-хэв-х</t>
  </si>
  <si>
    <t>ширх</t>
  </si>
  <si>
    <t>ГМТөвд тайлан үзэх</t>
  </si>
  <si>
    <t>Үнэмлэхүй нас тогтоох</t>
  </si>
  <si>
    <t>Палеонтологи судалгаа</t>
  </si>
  <si>
    <t>Үр тоосонцорын судалгаа</t>
  </si>
  <si>
    <t>Химийн шинжилгээ: Пробир</t>
  </si>
  <si>
    <t>Химийн шинжилгээ: AAS (Ag,Pb,Zn)</t>
  </si>
  <si>
    <t>Усны хими</t>
  </si>
  <si>
    <t>Усанд хуурай үлдэгдэл гаргах</t>
  </si>
  <si>
    <t>Спектрийн шинжилгээ</t>
  </si>
  <si>
    <t xml:space="preserve">ICP-MS, 44 элемент </t>
  </si>
  <si>
    <t>Рентгенфлюоресенц: 37 элемент</t>
  </si>
  <si>
    <t xml:space="preserve">Рентгенфлюоресенц: Силикатын бүрэн шинжилгээ, 44 элемент </t>
  </si>
  <si>
    <t>Буталгаа том-2-12 кг</t>
  </si>
  <si>
    <t>Буталгаа том-2 кг хүртэл</t>
  </si>
  <si>
    <t>Геохимийн сорьц бутлалт</t>
  </si>
  <si>
    <t>Петрографийн бичиг-хур</t>
  </si>
  <si>
    <t>Шлиф бэлтгэх</t>
  </si>
  <si>
    <t>Минераграфийн бичиг-хур</t>
  </si>
  <si>
    <t>Аншлиф бэлтгэх</t>
  </si>
  <si>
    <t>Протолочек бүрэн-бичиг</t>
  </si>
  <si>
    <t>Шлихийн хур-бичиглэл</t>
  </si>
  <si>
    <t>Лабораторийн дүн</t>
  </si>
  <si>
    <t>Гадны байгууллагын дүн</t>
  </si>
  <si>
    <t>Магадлашгүй ажлын зардал</t>
  </si>
  <si>
    <t>НИЙЛБЭР ДҮН</t>
  </si>
  <si>
    <t>НӨАТ-10%</t>
  </si>
  <si>
    <t>ТӨСВИЙН НИЙТ ДҮН</t>
  </si>
  <si>
    <t>Хянасан:</t>
  </si>
  <si>
    <t>Гүйцэтгэгч:</t>
  </si>
  <si>
    <t>/Л.Даваасүрэн/</t>
  </si>
  <si>
    <t>/Н.Зинэмэдэр/</t>
  </si>
  <si>
    <t>/Т.Болортуяа/</t>
  </si>
  <si>
    <t>Танилцсан:</t>
  </si>
  <si>
    <t>Жем-Эксплорэшн ХХК-ийн компанийн захирал</t>
  </si>
  <si>
    <t>Их элээт уул төслийн ахлагч</t>
  </si>
  <si>
    <t>Жем-Эксплорэшн ХХК-ийн компанийн эдийн засагч, нягтлан бодогч</t>
  </si>
  <si>
    <t>Үндэсний геологийн албаны ГСХ-ийн дарга</t>
  </si>
  <si>
    <t>/                                   /</t>
  </si>
  <si>
    <t>Үндэсний геологийн албаны ГСХ-ийн мэргэжилтэн</t>
  </si>
  <si>
    <t>Үндэсний геологийн албаны ЭБСТЭЗХ-ийн мэргэжилтэн</t>
  </si>
  <si>
    <t>/И.Баттуяа/</t>
  </si>
  <si>
    <t>Шалган холбох маршрут</t>
  </si>
  <si>
    <t>/Р.Болд-Эрдэнэ/</t>
  </si>
  <si>
    <t>/Х.Ганхуяг/</t>
  </si>
  <si>
    <t xml:space="preserve"> Улсын төсвийн хөрөнгөөр гүйцэтгэж байгаа Их элээт уул-50 төслийн ажлын 2023 оны 6 дугаар сарын гүйцэтгэл</t>
  </si>
  <si>
    <t>2023 оны 06 дугаар сарын 01-ээс 6 дугаар сарын 30-ны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</si>
</sst>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3" fillId="2" borderId="10" xfId="1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5" fontId="3" fillId="2" borderId="10" xfId="1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165" fontId="3" fillId="0" borderId="10" xfId="1" applyNumberFormat="1" applyFont="1" applyFill="1" applyBorder="1" applyAlignment="1">
      <alignment horizontal="center" vertical="center"/>
    </xf>
    <xf numFmtId="165" fontId="3" fillId="0" borderId="10" xfId="1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165" fontId="2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 wrapText="1"/>
    </xf>
    <xf numFmtId="164" fontId="3" fillId="0" borderId="10" xfId="1" applyNumberFormat="1" applyFont="1" applyFill="1" applyBorder="1" applyAlignment="1">
      <alignment horizontal="right" vertical="center"/>
    </xf>
    <xf numFmtId="164" fontId="2" fillId="0" borderId="10" xfId="0" applyNumberFormat="1" applyFont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165" fontId="4" fillId="2" borderId="10" xfId="1" applyNumberFormat="1" applyFont="1" applyFill="1" applyBorder="1" applyAlignment="1">
      <alignment horizontal="center" vertical="center"/>
    </xf>
    <xf numFmtId="165" fontId="3" fillId="2" borderId="10" xfId="1" applyNumberFormat="1" applyFont="1" applyFill="1" applyBorder="1" applyAlignment="1">
      <alignment horizontal="right" vertical="center"/>
    </xf>
    <xf numFmtId="165" fontId="4" fillId="2" borderId="10" xfId="1" applyNumberFormat="1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165" fontId="6" fillId="2" borderId="10" xfId="1" applyNumberFormat="1" applyFont="1" applyFill="1" applyBorder="1" applyAlignment="1">
      <alignment horizontal="right" vertical="center"/>
    </xf>
    <xf numFmtId="165" fontId="2" fillId="0" borderId="10" xfId="1" applyNumberFormat="1" applyFont="1" applyBorder="1" applyAlignment="1">
      <alignment horizontal="right" vertical="center"/>
    </xf>
    <xf numFmtId="166" fontId="3" fillId="0" borderId="10" xfId="1" applyNumberFormat="1" applyFont="1" applyFill="1" applyBorder="1" applyAlignment="1">
      <alignment horizontal="right" vertical="center"/>
    </xf>
    <xf numFmtId="166" fontId="2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165" fontId="2" fillId="0" borderId="10" xfId="1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165" fontId="6" fillId="2" borderId="10" xfId="1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165" fontId="4" fillId="0" borderId="10" xfId="1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65" fontId="2" fillId="2" borderId="10" xfId="1" applyNumberFormat="1" applyFont="1" applyFill="1" applyBorder="1" applyAlignment="1">
      <alignment horizontal="right" vertical="center"/>
    </xf>
    <xf numFmtId="165" fontId="4" fillId="0" borderId="10" xfId="1" applyNumberFormat="1" applyFont="1" applyFill="1" applyBorder="1" applyAlignment="1">
      <alignment horizontal="right" vertical="center"/>
    </xf>
    <xf numFmtId="165" fontId="2" fillId="2" borderId="10" xfId="1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2" fillId="0" borderId="0" xfId="0" applyNumberFormat="1" applyFont="1"/>
    <xf numFmtId="165" fontId="3" fillId="0" borderId="0" xfId="1" applyNumberFormat="1" applyFont="1" applyFill="1" applyAlignment="1">
      <alignment horizontal="center" vertical="center"/>
    </xf>
    <xf numFmtId="165" fontId="3" fillId="0" borderId="0" xfId="0" applyNumberFormat="1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right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5" fontId="3" fillId="0" borderId="10" xfId="0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view="pageBreakPreview" zoomScale="99" zoomScaleNormal="100" zoomScaleSheetLayoutView="99" workbookViewId="0">
      <selection activeCell="I45" sqref="I45"/>
    </sheetView>
  </sheetViews>
  <sheetFormatPr defaultRowHeight="13.8" x14ac:dyDescent="0.25"/>
  <cols>
    <col min="1" max="1" width="4.44140625" style="1" customWidth="1"/>
    <col min="2" max="2" width="54" style="1" customWidth="1"/>
    <col min="3" max="3" width="11.77734375" style="1" customWidth="1"/>
    <col min="4" max="4" width="12.77734375" style="1" customWidth="1"/>
    <col min="5" max="6" width="0" style="1" hidden="1" customWidth="1"/>
    <col min="7" max="7" width="11.77734375" style="1" customWidth="1"/>
    <col min="8" max="8" width="14.33203125" style="1" customWidth="1"/>
    <col min="9" max="9" width="11.77734375" style="1" customWidth="1"/>
    <col min="10" max="10" width="14.33203125" style="1" customWidth="1"/>
    <col min="11" max="12" width="8.88671875" style="1"/>
    <col min="13" max="13" width="11.77734375" style="1" customWidth="1"/>
    <col min="14" max="16384" width="8.88671875" style="1"/>
  </cols>
  <sheetData>
    <row r="1" spans="1:10" ht="31.8" customHeight="1" x14ac:dyDescent="0.25">
      <c r="A1" s="2"/>
      <c r="B1" s="3"/>
      <c r="C1" s="2"/>
      <c r="D1" s="68" t="s">
        <v>0</v>
      </c>
      <c r="E1" s="68"/>
      <c r="F1" s="68"/>
      <c r="G1" s="68"/>
      <c r="H1" s="68"/>
      <c r="I1" s="68"/>
      <c r="J1" s="68"/>
    </row>
    <row r="2" spans="1:10" ht="33" customHeight="1" x14ac:dyDescent="0.25">
      <c r="A2" s="70" t="s">
        <v>123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14.4" x14ac:dyDescent="0.25">
      <c r="A3" s="71" t="s">
        <v>124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14.4" x14ac:dyDescent="0.25">
      <c r="A4" s="4"/>
      <c r="B4" s="4"/>
      <c r="C4" s="4"/>
      <c r="D4" s="4"/>
      <c r="E4" s="4"/>
      <c r="F4" s="4"/>
      <c r="G4" s="4"/>
      <c r="H4" s="4"/>
      <c r="I4" s="5"/>
      <c r="J4" s="4"/>
    </row>
    <row r="5" spans="1:10" ht="14.4" x14ac:dyDescent="0.25">
      <c r="A5" s="6" t="s">
        <v>1</v>
      </c>
      <c r="B5" s="7"/>
      <c r="C5" s="8"/>
      <c r="D5" s="3"/>
      <c r="E5" s="9"/>
      <c r="F5" s="8"/>
      <c r="G5" s="10"/>
      <c r="H5" s="2"/>
      <c r="I5" s="11"/>
      <c r="J5" s="12" t="s">
        <v>2</v>
      </c>
    </row>
    <row r="6" spans="1:10" ht="31.2" customHeight="1" x14ac:dyDescent="0.25">
      <c r="A6" s="72" t="s">
        <v>3</v>
      </c>
      <c r="B6" s="72" t="s">
        <v>4</v>
      </c>
      <c r="C6" s="75" t="s">
        <v>5</v>
      </c>
      <c r="D6" s="77" t="s">
        <v>6</v>
      </c>
      <c r="E6" s="79" t="s">
        <v>7</v>
      </c>
      <c r="F6" s="80"/>
      <c r="G6" s="83" t="s">
        <v>8</v>
      </c>
      <c r="H6" s="84"/>
      <c r="I6" s="83" t="s">
        <v>9</v>
      </c>
      <c r="J6" s="84"/>
    </row>
    <row r="7" spans="1:10" ht="15" customHeight="1" x14ac:dyDescent="0.25">
      <c r="A7" s="73"/>
      <c r="B7" s="74"/>
      <c r="C7" s="76"/>
      <c r="D7" s="78"/>
      <c r="E7" s="81"/>
      <c r="F7" s="82"/>
      <c r="G7" s="13" t="s">
        <v>10</v>
      </c>
      <c r="H7" s="14" t="s">
        <v>11</v>
      </c>
      <c r="I7" s="15" t="s">
        <v>10</v>
      </c>
      <c r="J7" s="14" t="s">
        <v>11</v>
      </c>
    </row>
    <row r="8" spans="1:10" ht="13.8" customHeight="1" x14ac:dyDescent="0.25">
      <c r="A8" s="16">
        <v>1</v>
      </c>
      <c r="B8" s="17" t="s">
        <v>12</v>
      </c>
      <c r="C8" s="16" t="s">
        <v>13</v>
      </c>
      <c r="D8" s="18">
        <v>16000</v>
      </c>
      <c r="E8" s="19">
        <v>100</v>
      </c>
      <c r="F8" s="18">
        <f>E8*D8</f>
        <v>1600000</v>
      </c>
      <c r="G8" s="19">
        <v>0</v>
      </c>
      <c r="H8" s="19">
        <f>G8*D8</f>
        <v>0</v>
      </c>
      <c r="I8" s="20"/>
      <c r="J8" s="21"/>
    </row>
    <row r="9" spans="1:10" ht="13.8" customHeight="1" x14ac:dyDescent="0.25">
      <c r="A9" s="16">
        <v>2</v>
      </c>
      <c r="B9" s="22" t="s">
        <v>14</v>
      </c>
      <c r="C9" s="16" t="s">
        <v>15</v>
      </c>
      <c r="D9" s="18">
        <v>2000</v>
      </c>
      <c r="E9" s="23">
        <v>2356.42</v>
      </c>
      <c r="F9" s="18">
        <f>E9*D9</f>
        <v>4712840</v>
      </c>
      <c r="G9" s="23"/>
      <c r="H9" s="19">
        <f>G9*D9</f>
        <v>0</v>
      </c>
      <c r="I9" s="24"/>
      <c r="J9" s="21"/>
    </row>
    <row r="10" spans="1:10" ht="13.8" customHeight="1" x14ac:dyDescent="0.25">
      <c r="A10" s="58" t="s">
        <v>11</v>
      </c>
      <c r="B10" s="59"/>
      <c r="C10" s="25"/>
      <c r="D10" s="26"/>
      <c r="E10" s="27"/>
      <c r="F10" s="26">
        <f>F9+F8</f>
        <v>6312840</v>
      </c>
      <c r="G10" s="28">
        <v>0</v>
      </c>
      <c r="H10" s="28">
        <v>0</v>
      </c>
      <c r="I10" s="29"/>
      <c r="J10" s="30"/>
    </row>
    <row r="11" spans="1:10" ht="13.8" customHeight="1" x14ac:dyDescent="0.25">
      <c r="A11" s="65">
        <v>3</v>
      </c>
      <c r="B11" s="17" t="s">
        <v>16</v>
      </c>
      <c r="C11" s="16" t="s">
        <v>15</v>
      </c>
      <c r="D11" s="18">
        <v>32000</v>
      </c>
      <c r="E11" s="23">
        <v>2356.42</v>
      </c>
      <c r="F11" s="18">
        <f>E11*D11</f>
        <v>75405440</v>
      </c>
      <c r="G11" s="23">
        <v>0</v>
      </c>
      <c r="H11" s="19">
        <f>G11*D11</f>
        <v>0</v>
      </c>
      <c r="I11" s="20"/>
      <c r="J11" s="31"/>
    </row>
    <row r="12" spans="1:10" ht="13.8" customHeight="1" x14ac:dyDescent="0.25">
      <c r="A12" s="66"/>
      <c r="B12" s="17" t="s">
        <v>17</v>
      </c>
      <c r="C12" s="16" t="s">
        <v>18</v>
      </c>
      <c r="D12" s="18">
        <v>10000</v>
      </c>
      <c r="E12" s="23"/>
      <c r="F12" s="18"/>
      <c r="G12" s="23"/>
      <c r="H12" s="19">
        <f t="shared" ref="H12:H18" si="0">G12*D12</f>
        <v>0</v>
      </c>
      <c r="I12" s="20"/>
      <c r="J12" s="31"/>
    </row>
    <row r="13" spans="1:10" ht="13.8" customHeight="1" x14ac:dyDescent="0.25">
      <c r="A13" s="67"/>
      <c r="B13" s="17" t="s">
        <v>120</v>
      </c>
      <c r="C13" s="16" t="s">
        <v>18</v>
      </c>
      <c r="D13" s="18">
        <v>40000</v>
      </c>
      <c r="E13" s="23"/>
      <c r="F13" s="18"/>
      <c r="G13" s="23">
        <v>0</v>
      </c>
      <c r="H13" s="19">
        <f t="shared" si="0"/>
        <v>0</v>
      </c>
      <c r="I13" s="20"/>
      <c r="J13" s="31"/>
    </row>
    <row r="14" spans="1:10" ht="13.8" customHeight="1" x14ac:dyDescent="0.25">
      <c r="A14" s="16">
        <v>4</v>
      </c>
      <c r="B14" s="17" t="s">
        <v>19</v>
      </c>
      <c r="C14" s="16" t="s">
        <v>18</v>
      </c>
      <c r="D14" s="18">
        <v>12000</v>
      </c>
      <c r="E14" s="19">
        <v>100</v>
      </c>
      <c r="F14" s="18">
        <f>E14*D14</f>
        <v>1200000</v>
      </c>
      <c r="G14" s="19">
        <v>0</v>
      </c>
      <c r="H14" s="19">
        <f t="shared" si="0"/>
        <v>0</v>
      </c>
      <c r="I14" s="20"/>
      <c r="J14" s="31"/>
    </row>
    <row r="15" spans="1:10" ht="13.8" customHeight="1" x14ac:dyDescent="0.25">
      <c r="A15" s="16">
        <v>5</v>
      </c>
      <c r="B15" s="17" t="s">
        <v>20</v>
      </c>
      <c r="C15" s="16" t="s">
        <v>21</v>
      </c>
      <c r="D15" s="18">
        <v>11000</v>
      </c>
      <c r="E15" s="19">
        <v>2050</v>
      </c>
      <c r="F15" s="18">
        <f>E15*D15</f>
        <v>22550000</v>
      </c>
      <c r="G15" s="19">
        <v>0</v>
      </c>
      <c r="H15" s="19">
        <f t="shared" si="0"/>
        <v>0</v>
      </c>
      <c r="I15" s="20"/>
      <c r="J15" s="31"/>
    </row>
    <row r="16" spans="1:10" ht="13.8" customHeight="1" x14ac:dyDescent="0.25">
      <c r="A16" s="16">
        <v>6</v>
      </c>
      <c r="B16" s="17" t="s">
        <v>22</v>
      </c>
      <c r="C16" s="16" t="s">
        <v>21</v>
      </c>
      <c r="D16" s="18">
        <v>4250</v>
      </c>
      <c r="E16" s="19">
        <v>450</v>
      </c>
      <c r="F16" s="18">
        <f>E16*D16</f>
        <v>1912500</v>
      </c>
      <c r="G16" s="19">
        <v>0</v>
      </c>
      <c r="H16" s="19">
        <f t="shared" si="0"/>
        <v>0</v>
      </c>
      <c r="I16" s="20"/>
      <c r="J16" s="31"/>
    </row>
    <row r="17" spans="1:10" ht="13.8" customHeight="1" x14ac:dyDescent="0.25">
      <c r="A17" s="16">
        <v>7</v>
      </c>
      <c r="B17" s="17" t="s">
        <v>23</v>
      </c>
      <c r="C17" s="16" t="s">
        <v>21</v>
      </c>
      <c r="D17" s="18">
        <v>2360</v>
      </c>
      <c r="E17" s="19">
        <v>800</v>
      </c>
      <c r="F17" s="18">
        <f>E17*D17</f>
        <v>1888000</v>
      </c>
      <c r="G17" s="19">
        <v>0</v>
      </c>
      <c r="H17" s="19">
        <f t="shared" si="0"/>
        <v>0</v>
      </c>
      <c r="I17" s="20"/>
      <c r="J17" s="31"/>
    </row>
    <row r="18" spans="1:10" ht="13.8" customHeight="1" x14ac:dyDescent="0.25">
      <c r="A18" s="16">
        <v>8</v>
      </c>
      <c r="B18" s="17" t="s">
        <v>24</v>
      </c>
      <c r="C18" s="16" t="s">
        <v>21</v>
      </c>
      <c r="D18" s="18">
        <v>2500</v>
      </c>
      <c r="E18" s="19">
        <f>E15*2</f>
        <v>4100</v>
      </c>
      <c r="F18" s="18">
        <f>E18*D18</f>
        <v>10250000</v>
      </c>
      <c r="G18" s="19">
        <v>0</v>
      </c>
      <c r="H18" s="19">
        <f t="shared" si="0"/>
        <v>0</v>
      </c>
      <c r="I18" s="20"/>
      <c r="J18" s="31"/>
    </row>
    <row r="19" spans="1:10" ht="13.8" customHeight="1" x14ac:dyDescent="0.25">
      <c r="A19" s="58" t="s">
        <v>11</v>
      </c>
      <c r="B19" s="59"/>
      <c r="C19" s="25"/>
      <c r="D19" s="26"/>
      <c r="E19" s="27"/>
      <c r="F19" s="26">
        <f>SUM(F11:F18)</f>
        <v>113205940</v>
      </c>
      <c r="G19" s="28">
        <v>0</v>
      </c>
      <c r="H19" s="28">
        <v>0</v>
      </c>
      <c r="I19" s="29"/>
      <c r="J19" s="30"/>
    </row>
    <row r="20" spans="1:10" ht="13.8" customHeight="1" x14ac:dyDescent="0.25">
      <c r="A20" s="16">
        <v>9</v>
      </c>
      <c r="B20" s="17" t="s">
        <v>25</v>
      </c>
      <c r="C20" s="16" t="s">
        <v>26</v>
      </c>
      <c r="D20" s="18">
        <v>16160</v>
      </c>
      <c r="E20" s="19">
        <v>200</v>
      </c>
      <c r="F20" s="18">
        <f>E20*D20</f>
        <v>3232000</v>
      </c>
      <c r="G20" s="19">
        <v>0</v>
      </c>
      <c r="H20" s="19">
        <f>G20*D20</f>
        <v>0</v>
      </c>
      <c r="I20" s="20"/>
      <c r="J20" s="31"/>
    </row>
    <row r="21" spans="1:10" ht="13.8" customHeight="1" x14ac:dyDescent="0.25">
      <c r="A21" s="16">
        <v>10</v>
      </c>
      <c r="B21" s="17" t="s">
        <v>27</v>
      </c>
      <c r="C21" s="16" t="s">
        <v>28</v>
      </c>
      <c r="D21" s="18">
        <v>21730</v>
      </c>
      <c r="E21" s="19">
        <v>50</v>
      </c>
      <c r="F21" s="18">
        <f>E21*D21</f>
        <v>1086500</v>
      </c>
      <c r="G21" s="19">
        <v>0</v>
      </c>
      <c r="H21" s="19">
        <f t="shared" ref="H21:H23" si="1">G21*D21</f>
        <v>0</v>
      </c>
      <c r="I21" s="20"/>
      <c r="J21" s="31"/>
    </row>
    <row r="22" spans="1:10" ht="13.8" customHeight="1" x14ac:dyDescent="0.25">
      <c r="A22" s="16">
        <v>11</v>
      </c>
      <c r="B22" s="17" t="s">
        <v>29</v>
      </c>
      <c r="C22" s="16" t="s">
        <v>26</v>
      </c>
      <c r="D22" s="18">
        <v>3500</v>
      </c>
      <c r="E22" s="19">
        <f>E15*0.028</f>
        <v>57.4</v>
      </c>
      <c r="F22" s="18">
        <f>E22*D22</f>
        <v>200900</v>
      </c>
      <c r="G22" s="32">
        <v>0</v>
      </c>
      <c r="H22" s="19">
        <f t="shared" si="1"/>
        <v>0</v>
      </c>
      <c r="I22" s="33"/>
      <c r="J22" s="31"/>
    </row>
    <row r="23" spans="1:10" ht="13.8" customHeight="1" x14ac:dyDescent="0.25">
      <c r="A23" s="16">
        <v>12</v>
      </c>
      <c r="B23" s="17" t="s">
        <v>30</v>
      </c>
      <c r="C23" s="16" t="s">
        <v>26</v>
      </c>
      <c r="D23" s="18">
        <v>13600</v>
      </c>
      <c r="E23" s="19">
        <f>E20+E21</f>
        <v>250</v>
      </c>
      <c r="F23" s="18">
        <f>E23*D23</f>
        <v>3400000</v>
      </c>
      <c r="G23" s="19">
        <v>0</v>
      </c>
      <c r="H23" s="19">
        <f t="shared" si="1"/>
        <v>0</v>
      </c>
      <c r="I23" s="20"/>
      <c r="J23" s="31"/>
    </row>
    <row r="24" spans="1:10" ht="13.8" customHeight="1" x14ac:dyDescent="0.25">
      <c r="A24" s="58" t="s">
        <v>31</v>
      </c>
      <c r="B24" s="59"/>
      <c r="C24" s="25"/>
      <c r="D24" s="26"/>
      <c r="E24" s="27"/>
      <c r="F24" s="26">
        <f>SUM(F20:F23)</f>
        <v>7919400</v>
      </c>
      <c r="G24" s="28">
        <v>0</v>
      </c>
      <c r="H24" s="28">
        <v>0</v>
      </c>
      <c r="I24" s="29"/>
      <c r="J24" s="30"/>
    </row>
    <row r="25" spans="1:10" ht="13.8" customHeight="1" x14ac:dyDescent="0.25">
      <c r="A25" s="16">
        <v>13</v>
      </c>
      <c r="B25" s="17" t="s">
        <v>32</v>
      </c>
      <c r="C25" s="16" t="s">
        <v>21</v>
      </c>
      <c r="D25" s="18">
        <v>5500</v>
      </c>
      <c r="E25" s="19">
        <v>50</v>
      </c>
      <c r="F25" s="18">
        <f t="shared" ref="F25:F33" si="2">E25*D25</f>
        <v>275000</v>
      </c>
      <c r="G25" s="19">
        <v>0</v>
      </c>
      <c r="H25" s="19">
        <v>0</v>
      </c>
      <c r="I25" s="20"/>
      <c r="J25" s="31"/>
    </row>
    <row r="26" spans="1:10" ht="13.8" customHeight="1" x14ac:dyDescent="0.25">
      <c r="A26" s="16">
        <v>14</v>
      </c>
      <c r="B26" s="17" t="s">
        <v>33</v>
      </c>
      <c r="C26" s="16" t="s">
        <v>21</v>
      </c>
      <c r="D26" s="18">
        <v>3500</v>
      </c>
      <c r="E26" s="19">
        <v>60</v>
      </c>
      <c r="F26" s="18">
        <f t="shared" si="2"/>
        <v>210000</v>
      </c>
      <c r="G26" s="19">
        <v>0</v>
      </c>
      <c r="H26" s="19">
        <v>0</v>
      </c>
      <c r="I26" s="20"/>
      <c r="J26" s="31"/>
    </row>
    <row r="27" spans="1:10" ht="13.8" customHeight="1" x14ac:dyDescent="0.25">
      <c r="A27" s="16">
        <v>15</v>
      </c>
      <c r="B27" s="17" t="s">
        <v>34</v>
      </c>
      <c r="C27" s="16" t="s">
        <v>21</v>
      </c>
      <c r="D27" s="18">
        <v>25000</v>
      </c>
      <c r="E27" s="19">
        <v>15</v>
      </c>
      <c r="F27" s="18">
        <f t="shared" si="2"/>
        <v>375000</v>
      </c>
      <c r="G27" s="19">
        <v>0</v>
      </c>
      <c r="H27" s="19">
        <v>0</v>
      </c>
      <c r="I27" s="20"/>
      <c r="J27" s="31"/>
    </row>
    <row r="28" spans="1:10" ht="13.8" customHeight="1" x14ac:dyDescent="0.25">
      <c r="A28" s="16">
        <v>16</v>
      </c>
      <c r="B28" s="17" t="s">
        <v>35</v>
      </c>
      <c r="C28" s="16" t="s">
        <v>36</v>
      </c>
      <c r="D28" s="18">
        <v>15000</v>
      </c>
      <c r="E28" s="19">
        <f>E15+E30</f>
        <v>2075</v>
      </c>
      <c r="F28" s="18">
        <f t="shared" si="2"/>
        <v>31125000</v>
      </c>
      <c r="G28" s="19">
        <v>0</v>
      </c>
      <c r="H28" s="19">
        <v>0</v>
      </c>
      <c r="I28" s="21"/>
      <c r="J28" s="31"/>
    </row>
    <row r="29" spans="1:10" ht="13.8" customHeight="1" x14ac:dyDescent="0.25">
      <c r="A29" s="16">
        <v>17</v>
      </c>
      <c r="B29" s="17" t="s">
        <v>37</v>
      </c>
      <c r="C29" s="16" t="s">
        <v>21</v>
      </c>
      <c r="D29" s="18">
        <v>10000</v>
      </c>
      <c r="E29" s="19">
        <v>20</v>
      </c>
      <c r="F29" s="18">
        <f t="shared" si="2"/>
        <v>200000</v>
      </c>
      <c r="G29" s="19">
        <v>0</v>
      </c>
      <c r="H29" s="19">
        <v>0</v>
      </c>
      <c r="I29" s="20"/>
      <c r="J29" s="31"/>
    </row>
    <row r="30" spans="1:10" ht="13.8" customHeight="1" x14ac:dyDescent="0.25">
      <c r="A30" s="16">
        <v>18</v>
      </c>
      <c r="B30" s="34" t="s">
        <v>38</v>
      </c>
      <c r="C30" s="16" t="s">
        <v>21</v>
      </c>
      <c r="D30" s="18">
        <v>10000</v>
      </c>
      <c r="E30" s="19">
        <v>25</v>
      </c>
      <c r="F30" s="18">
        <f t="shared" si="2"/>
        <v>250000</v>
      </c>
      <c r="G30" s="19">
        <v>0</v>
      </c>
      <c r="H30" s="19">
        <v>0</v>
      </c>
      <c r="I30" s="20"/>
      <c r="J30" s="31"/>
    </row>
    <row r="31" spans="1:10" ht="13.8" customHeight="1" x14ac:dyDescent="0.25">
      <c r="A31" s="16">
        <v>19</v>
      </c>
      <c r="B31" s="35" t="s">
        <v>39</v>
      </c>
      <c r="C31" s="16" t="s">
        <v>21</v>
      </c>
      <c r="D31" s="18">
        <v>20000</v>
      </c>
      <c r="E31" s="19">
        <v>20</v>
      </c>
      <c r="F31" s="18">
        <f t="shared" si="2"/>
        <v>400000</v>
      </c>
      <c r="G31" s="19">
        <v>0</v>
      </c>
      <c r="H31" s="19">
        <v>0</v>
      </c>
      <c r="I31" s="20"/>
      <c r="J31" s="31"/>
    </row>
    <row r="32" spans="1:10" ht="13.8" customHeight="1" x14ac:dyDescent="0.25">
      <c r="A32" s="16">
        <v>20</v>
      </c>
      <c r="B32" s="17" t="s">
        <v>40</v>
      </c>
      <c r="C32" s="16" t="s">
        <v>21</v>
      </c>
      <c r="D32" s="18">
        <v>15000</v>
      </c>
      <c r="E32" s="19">
        <v>5</v>
      </c>
      <c r="F32" s="18">
        <f t="shared" si="2"/>
        <v>75000</v>
      </c>
      <c r="G32" s="19">
        <v>0</v>
      </c>
      <c r="H32" s="19">
        <v>0</v>
      </c>
      <c r="I32" s="20"/>
      <c r="J32" s="31"/>
    </row>
    <row r="33" spans="1:10" ht="13.8" customHeight="1" x14ac:dyDescent="0.25">
      <c r="A33" s="16">
        <v>21</v>
      </c>
      <c r="B33" s="17" t="s">
        <v>41</v>
      </c>
      <c r="C33" s="16" t="s">
        <v>21</v>
      </c>
      <c r="D33" s="18">
        <v>150000</v>
      </c>
      <c r="E33" s="19">
        <v>6</v>
      </c>
      <c r="F33" s="18">
        <f t="shared" si="2"/>
        <v>900000</v>
      </c>
      <c r="G33" s="19">
        <v>0</v>
      </c>
      <c r="H33" s="19">
        <v>0</v>
      </c>
      <c r="I33" s="20"/>
      <c r="J33" s="31"/>
    </row>
    <row r="34" spans="1:10" ht="13.8" customHeight="1" x14ac:dyDescent="0.25">
      <c r="A34" s="58" t="s">
        <v>42</v>
      </c>
      <c r="B34" s="59"/>
      <c r="C34" s="25"/>
      <c r="D34" s="26"/>
      <c r="E34" s="27"/>
      <c r="F34" s="26">
        <f>SUM(F25:F33)</f>
        <v>33810000</v>
      </c>
      <c r="G34" s="28">
        <v>0</v>
      </c>
      <c r="H34" s="28">
        <v>0</v>
      </c>
      <c r="I34" s="29"/>
      <c r="J34" s="30"/>
    </row>
    <row r="35" spans="1:10" ht="13.8" customHeight="1" x14ac:dyDescent="0.25">
      <c r="A35" s="58" t="s">
        <v>43</v>
      </c>
      <c r="B35" s="59"/>
      <c r="C35" s="25"/>
      <c r="D35" s="26"/>
      <c r="E35" s="27"/>
      <c r="F35" s="26">
        <f>F34+F24+F19+F10</f>
        <v>161248180</v>
      </c>
      <c r="G35" s="28">
        <v>0</v>
      </c>
      <c r="H35" s="28">
        <f>H9</f>
        <v>0</v>
      </c>
      <c r="I35" s="29"/>
      <c r="J35" s="30"/>
    </row>
    <row r="36" spans="1:10" ht="13.8" customHeight="1" x14ac:dyDescent="0.25">
      <c r="A36" s="16">
        <v>22</v>
      </c>
      <c r="B36" s="17" t="s">
        <v>44</v>
      </c>
      <c r="C36" s="16" t="s">
        <v>13</v>
      </c>
      <c r="D36" s="18">
        <v>250000</v>
      </c>
      <c r="E36" s="19">
        <v>100</v>
      </c>
      <c r="F36" s="18">
        <f>E36*D36</f>
        <v>25000000</v>
      </c>
      <c r="G36" s="19">
        <v>0</v>
      </c>
      <c r="H36" s="18">
        <v>0</v>
      </c>
      <c r="I36" s="36"/>
      <c r="J36" s="37"/>
    </row>
    <row r="37" spans="1:10" ht="13.8" customHeight="1" x14ac:dyDescent="0.25">
      <c r="A37" s="16">
        <v>23</v>
      </c>
      <c r="B37" s="17" t="s">
        <v>45</v>
      </c>
      <c r="C37" s="16" t="s">
        <v>13</v>
      </c>
      <c r="D37" s="18">
        <v>54000</v>
      </c>
      <c r="E37" s="19">
        <v>100</v>
      </c>
      <c r="F37" s="18">
        <f>E37*D37</f>
        <v>5400000</v>
      </c>
      <c r="G37" s="19">
        <v>0</v>
      </c>
      <c r="H37" s="18">
        <v>0</v>
      </c>
      <c r="I37" s="36"/>
      <c r="J37" s="37"/>
    </row>
    <row r="38" spans="1:10" ht="13.8" customHeight="1" x14ac:dyDescent="0.25">
      <c r="A38" s="16">
        <v>24</v>
      </c>
      <c r="B38" s="17" t="s">
        <v>46</v>
      </c>
      <c r="C38" s="16" t="s">
        <v>47</v>
      </c>
      <c r="D38" s="18">
        <v>16200</v>
      </c>
      <c r="E38" s="19">
        <v>7080</v>
      </c>
      <c r="F38" s="18">
        <f>E38*D38</f>
        <v>114696000</v>
      </c>
      <c r="G38" s="19">
        <v>300</v>
      </c>
      <c r="H38" s="18">
        <f t="shared" ref="H38:H69" si="3">G38*D38</f>
        <v>4860000</v>
      </c>
      <c r="I38" s="85">
        <v>1500</v>
      </c>
      <c r="J38" s="37">
        <f>I38*D38</f>
        <v>24300000</v>
      </c>
    </row>
    <row r="39" spans="1:10" ht="13.8" customHeight="1" x14ac:dyDescent="0.25">
      <c r="A39" s="16">
        <v>25</v>
      </c>
      <c r="B39" s="22" t="s">
        <v>48</v>
      </c>
      <c r="C39" s="16" t="s">
        <v>49</v>
      </c>
      <c r="D39" s="18">
        <v>25000</v>
      </c>
      <c r="E39" s="19">
        <v>135</v>
      </c>
      <c r="F39" s="18">
        <f>E39*D39</f>
        <v>3375000</v>
      </c>
      <c r="G39" s="19">
        <v>0</v>
      </c>
      <c r="H39" s="18">
        <v>0</v>
      </c>
      <c r="I39" s="38"/>
      <c r="J39" s="37"/>
    </row>
    <row r="40" spans="1:10" ht="13.8" customHeight="1" x14ac:dyDescent="0.25">
      <c r="A40" s="16">
        <v>26</v>
      </c>
      <c r="B40" s="17" t="s">
        <v>50</v>
      </c>
      <c r="C40" s="16" t="s">
        <v>49</v>
      </c>
      <c r="D40" s="18">
        <v>12524</v>
      </c>
      <c r="E40" s="19">
        <v>135</v>
      </c>
      <c r="F40" s="18">
        <f>E40*D40</f>
        <v>1690740</v>
      </c>
      <c r="G40" s="19">
        <v>0</v>
      </c>
      <c r="H40" s="18">
        <v>0</v>
      </c>
      <c r="I40" s="38"/>
      <c r="J40" s="37"/>
    </row>
    <row r="41" spans="1:10" ht="13.8" customHeight="1" x14ac:dyDescent="0.25">
      <c r="A41" s="58" t="s">
        <v>11</v>
      </c>
      <c r="B41" s="59"/>
      <c r="C41" s="25"/>
      <c r="D41" s="26"/>
      <c r="E41" s="27"/>
      <c r="F41" s="26">
        <f>SUM(F36:F40)</f>
        <v>150161740</v>
      </c>
      <c r="G41" s="28"/>
      <c r="H41" s="26">
        <f>SUM(H36:H40)</f>
        <v>4860000</v>
      </c>
      <c r="I41" s="39"/>
      <c r="J41" s="40">
        <f>J36+J37+J38+J39+J40</f>
        <v>24300000</v>
      </c>
    </row>
    <row r="42" spans="1:10" ht="13.8" customHeight="1" x14ac:dyDescent="0.25">
      <c r="A42" s="16">
        <v>27</v>
      </c>
      <c r="B42" s="17" t="s">
        <v>51</v>
      </c>
      <c r="C42" s="16" t="s">
        <v>18</v>
      </c>
      <c r="D42" s="18">
        <v>11000</v>
      </c>
      <c r="E42" s="19">
        <v>1000</v>
      </c>
      <c r="F42" s="18">
        <f t="shared" ref="F42:F47" si="4">D42*E42</f>
        <v>11000000</v>
      </c>
      <c r="G42" s="19">
        <v>0</v>
      </c>
      <c r="H42" s="18">
        <v>0</v>
      </c>
      <c r="I42" s="36"/>
      <c r="J42" s="37"/>
    </row>
    <row r="43" spans="1:10" ht="13.8" customHeight="1" x14ac:dyDescent="0.25">
      <c r="A43" s="16">
        <v>28</v>
      </c>
      <c r="B43" s="17" t="s">
        <v>52</v>
      </c>
      <c r="C43" s="16" t="s">
        <v>53</v>
      </c>
      <c r="D43" s="18">
        <v>40000</v>
      </c>
      <c r="E43" s="19">
        <v>175</v>
      </c>
      <c r="F43" s="18">
        <f>E43*D43</f>
        <v>7000000</v>
      </c>
      <c r="G43" s="19">
        <v>0</v>
      </c>
      <c r="H43" s="18">
        <v>0</v>
      </c>
      <c r="I43" s="36"/>
      <c r="J43" s="37"/>
    </row>
    <row r="44" spans="1:10" ht="13.8" customHeight="1" x14ac:dyDescent="0.25">
      <c r="A44" s="16">
        <v>29</v>
      </c>
      <c r="B44" s="22" t="s">
        <v>54</v>
      </c>
      <c r="C44" s="16" t="s">
        <v>18</v>
      </c>
      <c r="D44" s="18">
        <v>400000</v>
      </c>
      <c r="E44" s="19">
        <v>15</v>
      </c>
      <c r="F44" s="18">
        <f>D44*E44</f>
        <v>6000000</v>
      </c>
      <c r="G44" s="19">
        <v>0</v>
      </c>
      <c r="H44" s="18">
        <v>0</v>
      </c>
      <c r="I44" s="36"/>
      <c r="J44" s="37"/>
    </row>
    <row r="45" spans="1:10" ht="13.8" customHeight="1" x14ac:dyDescent="0.25">
      <c r="A45" s="16">
        <v>30</v>
      </c>
      <c r="B45" s="17" t="s">
        <v>55</v>
      </c>
      <c r="C45" s="16" t="s">
        <v>47</v>
      </c>
      <c r="D45" s="18">
        <v>9000</v>
      </c>
      <c r="E45" s="19">
        <v>660</v>
      </c>
      <c r="F45" s="18">
        <f t="shared" si="4"/>
        <v>5940000</v>
      </c>
      <c r="G45" s="19">
        <v>0</v>
      </c>
      <c r="H45" s="18">
        <v>0</v>
      </c>
      <c r="I45" s="36"/>
      <c r="J45" s="37"/>
    </row>
    <row r="46" spans="1:10" ht="13.8" customHeight="1" x14ac:dyDescent="0.25">
      <c r="A46" s="16">
        <v>31</v>
      </c>
      <c r="B46" s="17" t="s">
        <v>56</v>
      </c>
      <c r="C46" s="16" t="s">
        <v>47</v>
      </c>
      <c r="D46" s="18">
        <v>10000</v>
      </c>
      <c r="E46" s="19">
        <v>360</v>
      </c>
      <c r="F46" s="18">
        <f t="shared" si="4"/>
        <v>3600000</v>
      </c>
      <c r="G46" s="19">
        <v>0</v>
      </c>
      <c r="H46" s="18">
        <v>0</v>
      </c>
      <c r="I46" s="36"/>
      <c r="J46" s="37"/>
    </row>
    <row r="47" spans="1:10" ht="13.8" customHeight="1" x14ac:dyDescent="0.25">
      <c r="A47" s="16">
        <v>32</v>
      </c>
      <c r="B47" s="17" t="s">
        <v>57</v>
      </c>
      <c r="C47" s="16" t="s">
        <v>58</v>
      </c>
      <c r="D47" s="18">
        <v>650</v>
      </c>
      <c r="E47" s="19">
        <v>4000</v>
      </c>
      <c r="F47" s="18">
        <f t="shared" si="4"/>
        <v>2600000</v>
      </c>
      <c r="G47" s="19">
        <v>0</v>
      </c>
      <c r="H47" s="18">
        <v>0</v>
      </c>
      <c r="I47" s="36"/>
      <c r="J47" s="37"/>
    </row>
    <row r="48" spans="1:10" ht="13.8" customHeight="1" x14ac:dyDescent="0.25">
      <c r="A48" s="58" t="s">
        <v>11</v>
      </c>
      <c r="B48" s="59"/>
      <c r="C48" s="25"/>
      <c r="D48" s="26"/>
      <c r="E48" s="27"/>
      <c r="F48" s="26">
        <f>SUM(F42:F47)</f>
        <v>36140000</v>
      </c>
      <c r="G48" s="28">
        <v>0</v>
      </c>
      <c r="H48" s="26">
        <v>0</v>
      </c>
      <c r="I48" s="39"/>
      <c r="J48" s="40"/>
    </row>
    <row r="49" spans="1:10" ht="13.8" customHeight="1" x14ac:dyDescent="0.25">
      <c r="A49" s="16">
        <v>33</v>
      </c>
      <c r="B49" s="17" t="s">
        <v>59</v>
      </c>
      <c r="C49" s="16" t="s">
        <v>60</v>
      </c>
      <c r="D49" s="18">
        <v>845</v>
      </c>
      <c r="E49" s="19">
        <v>30000</v>
      </c>
      <c r="F49" s="18">
        <f>E49*D49</f>
        <v>25350000</v>
      </c>
      <c r="G49" s="19">
        <v>0</v>
      </c>
      <c r="H49" s="18">
        <v>0</v>
      </c>
      <c r="I49" s="38"/>
      <c r="J49" s="37"/>
    </row>
    <row r="50" spans="1:10" ht="13.8" customHeight="1" x14ac:dyDescent="0.25">
      <c r="A50" s="16">
        <v>34</v>
      </c>
      <c r="B50" s="17" t="s">
        <v>61</v>
      </c>
      <c r="C50" s="16" t="s">
        <v>60</v>
      </c>
      <c r="D50" s="18">
        <v>835</v>
      </c>
      <c r="E50" s="19">
        <v>9500</v>
      </c>
      <c r="F50" s="18">
        <f>E50*D50</f>
        <v>7932500</v>
      </c>
      <c r="G50" s="19">
        <v>0</v>
      </c>
      <c r="H50" s="18">
        <v>0</v>
      </c>
      <c r="I50" s="38"/>
      <c r="J50" s="37"/>
    </row>
    <row r="51" spans="1:10" ht="13.8" customHeight="1" x14ac:dyDescent="0.25">
      <c r="A51" s="16">
        <v>35</v>
      </c>
      <c r="B51" s="17" t="s">
        <v>62</v>
      </c>
      <c r="C51" s="16" t="s">
        <v>60</v>
      </c>
      <c r="D51" s="18">
        <v>1185</v>
      </c>
      <c r="E51" s="19">
        <v>9000</v>
      </c>
      <c r="F51" s="18">
        <f>E51*D51</f>
        <v>10665000</v>
      </c>
      <c r="G51" s="19">
        <v>0</v>
      </c>
      <c r="H51" s="18">
        <v>0</v>
      </c>
      <c r="I51" s="38"/>
      <c r="J51" s="37"/>
    </row>
    <row r="52" spans="1:10" ht="13.8" customHeight="1" x14ac:dyDescent="0.25">
      <c r="A52" s="16">
        <v>36</v>
      </c>
      <c r="B52" s="17" t="s">
        <v>61</v>
      </c>
      <c r="C52" s="16" t="s">
        <v>60</v>
      </c>
      <c r="D52" s="18">
        <v>1200</v>
      </c>
      <c r="E52" s="19">
        <v>8500</v>
      </c>
      <c r="F52" s="18">
        <f>E52*D52</f>
        <v>10200000</v>
      </c>
      <c r="G52" s="19">
        <v>0</v>
      </c>
      <c r="H52" s="18">
        <v>0</v>
      </c>
      <c r="I52" s="38"/>
      <c r="J52" s="37"/>
    </row>
    <row r="53" spans="1:10" ht="13.8" customHeight="1" x14ac:dyDescent="0.25">
      <c r="A53" s="58" t="s">
        <v>11</v>
      </c>
      <c r="B53" s="59"/>
      <c r="C53" s="25"/>
      <c r="D53" s="26"/>
      <c r="E53" s="27"/>
      <c r="F53" s="26">
        <f>SUM(F49:F52)</f>
        <v>54147500</v>
      </c>
      <c r="G53" s="28">
        <v>0</v>
      </c>
      <c r="H53" s="26">
        <v>0</v>
      </c>
      <c r="I53" s="41"/>
      <c r="J53" s="40"/>
    </row>
    <row r="54" spans="1:10" ht="13.8" customHeight="1" x14ac:dyDescent="0.25">
      <c r="A54" s="16">
        <v>37</v>
      </c>
      <c r="B54" s="17" t="s">
        <v>63</v>
      </c>
      <c r="C54" s="16" t="s">
        <v>47</v>
      </c>
      <c r="D54" s="18">
        <v>10000</v>
      </c>
      <c r="E54" s="19">
        <v>10680</v>
      </c>
      <c r="F54" s="18">
        <f>E54*D54</f>
        <v>106800000</v>
      </c>
      <c r="G54" s="19">
        <v>0</v>
      </c>
      <c r="H54" s="42">
        <f t="shared" si="3"/>
        <v>0</v>
      </c>
      <c r="I54" s="38">
        <f>G54</f>
        <v>0</v>
      </c>
      <c r="J54" s="37">
        <f>I54*D54</f>
        <v>0</v>
      </c>
    </row>
    <row r="55" spans="1:10" ht="13.8" customHeight="1" x14ac:dyDescent="0.25">
      <c r="A55" s="63" t="s">
        <v>64</v>
      </c>
      <c r="B55" s="64"/>
      <c r="C55" s="43"/>
      <c r="D55" s="40"/>
      <c r="E55" s="44"/>
      <c r="F55" s="40">
        <f>F53+F54+F41+F35+F48</f>
        <v>508497420</v>
      </c>
      <c r="G55" s="30"/>
      <c r="H55" s="40">
        <f>H54+H53+H41+H35+H48</f>
        <v>4860000</v>
      </c>
      <c r="I55" s="39"/>
      <c r="J55" s="40">
        <f>J48+J41+J35+J53+J54</f>
        <v>24300000</v>
      </c>
    </row>
    <row r="56" spans="1:10" ht="13.8" customHeight="1" x14ac:dyDescent="0.25">
      <c r="A56" s="16">
        <v>38</v>
      </c>
      <c r="B56" s="17" t="s">
        <v>65</v>
      </c>
      <c r="C56" s="16" t="s">
        <v>66</v>
      </c>
      <c r="D56" s="18">
        <v>70000</v>
      </c>
      <c r="E56" s="19">
        <v>3</v>
      </c>
      <c r="F56" s="18">
        <f>D56*E56</f>
        <v>210000</v>
      </c>
      <c r="G56" s="19">
        <v>0</v>
      </c>
      <c r="H56" s="18">
        <v>0</v>
      </c>
      <c r="I56" s="36"/>
      <c r="J56" s="37"/>
    </row>
    <row r="57" spans="1:10" ht="13.8" customHeight="1" x14ac:dyDescent="0.25">
      <c r="A57" s="16">
        <v>39</v>
      </c>
      <c r="B57" s="17" t="s">
        <v>67</v>
      </c>
      <c r="C57" s="16" t="s">
        <v>66</v>
      </c>
      <c r="D57" s="18">
        <v>271530</v>
      </c>
      <c r="E57" s="19">
        <v>2</v>
      </c>
      <c r="F57" s="18">
        <f>D57*E57</f>
        <v>543060</v>
      </c>
      <c r="G57" s="19">
        <v>0</v>
      </c>
      <c r="H57" s="18">
        <v>0</v>
      </c>
      <c r="I57" s="36"/>
      <c r="J57" s="37"/>
    </row>
    <row r="58" spans="1:10" ht="13.8" customHeight="1" x14ac:dyDescent="0.25">
      <c r="A58" s="16">
        <v>40</v>
      </c>
      <c r="B58" s="17" t="s">
        <v>68</v>
      </c>
      <c r="C58" s="16" t="s">
        <v>66</v>
      </c>
      <c r="D58" s="18">
        <v>116000</v>
      </c>
      <c r="E58" s="19">
        <v>2</v>
      </c>
      <c r="F58" s="18">
        <f>D58*E58</f>
        <v>232000</v>
      </c>
      <c r="G58" s="19">
        <v>0</v>
      </c>
      <c r="H58" s="18">
        <v>0</v>
      </c>
      <c r="I58" s="38"/>
      <c r="J58" s="37"/>
    </row>
    <row r="59" spans="1:10" ht="13.8" customHeight="1" x14ac:dyDescent="0.25">
      <c r="A59" s="16">
        <v>41</v>
      </c>
      <c r="B59" s="17" t="s">
        <v>69</v>
      </c>
      <c r="C59" s="16" t="s">
        <v>66</v>
      </c>
      <c r="D59" s="18">
        <v>163460</v>
      </c>
      <c r="E59" s="19">
        <v>2</v>
      </c>
      <c r="F59" s="18">
        <f>D59*E59</f>
        <v>326920</v>
      </c>
      <c r="G59" s="19">
        <v>0</v>
      </c>
      <c r="H59" s="18">
        <v>0</v>
      </c>
      <c r="I59" s="36"/>
      <c r="J59" s="37"/>
    </row>
    <row r="60" spans="1:10" ht="13.8" customHeight="1" x14ac:dyDescent="0.25">
      <c r="A60" s="16">
        <v>42</v>
      </c>
      <c r="B60" s="17" t="s">
        <v>70</v>
      </c>
      <c r="C60" s="16" t="s">
        <v>66</v>
      </c>
      <c r="D60" s="18">
        <v>116000</v>
      </c>
      <c r="E60" s="19">
        <v>2</v>
      </c>
      <c r="F60" s="18">
        <f>D60*E60</f>
        <v>232000</v>
      </c>
      <c r="G60" s="19">
        <v>0</v>
      </c>
      <c r="H60" s="18">
        <v>0</v>
      </c>
      <c r="I60" s="36"/>
      <c r="J60" s="37"/>
    </row>
    <row r="61" spans="1:10" ht="13.8" customHeight="1" x14ac:dyDescent="0.25">
      <c r="A61" s="16">
        <v>43</v>
      </c>
      <c r="B61" s="17" t="s">
        <v>71</v>
      </c>
      <c r="C61" s="16" t="s">
        <v>72</v>
      </c>
      <c r="D61" s="18">
        <v>1200000</v>
      </c>
      <c r="E61" s="19">
        <v>41</v>
      </c>
      <c r="F61" s="18">
        <f t="shared" ref="F61:F69" si="5">E61*D61</f>
        <v>49200000</v>
      </c>
      <c r="G61" s="19">
        <v>1</v>
      </c>
      <c r="H61" s="18">
        <f>G61*D61</f>
        <v>1200000</v>
      </c>
      <c r="I61" s="38">
        <v>6</v>
      </c>
      <c r="J61" s="37">
        <f>I61*D61</f>
        <v>7200000</v>
      </c>
    </row>
    <row r="62" spans="1:10" ht="13.8" customHeight="1" x14ac:dyDescent="0.25">
      <c r="A62" s="16">
        <v>44</v>
      </c>
      <c r="B62" s="22" t="s">
        <v>73</v>
      </c>
      <c r="C62" s="16" t="s">
        <v>36</v>
      </c>
      <c r="D62" s="18">
        <v>3499.7</v>
      </c>
      <c r="E62" s="19">
        <v>220</v>
      </c>
      <c r="F62" s="18">
        <f t="shared" si="5"/>
        <v>769934</v>
      </c>
      <c r="G62" s="19">
        <v>0</v>
      </c>
      <c r="H62" s="18">
        <v>0</v>
      </c>
      <c r="I62" s="36"/>
      <c r="J62" s="37"/>
    </row>
    <row r="63" spans="1:10" ht="13.8" customHeight="1" x14ac:dyDescent="0.25">
      <c r="A63" s="16">
        <v>45</v>
      </c>
      <c r="B63" s="17" t="s">
        <v>74</v>
      </c>
      <c r="C63" s="16" t="s">
        <v>49</v>
      </c>
      <c r="D63" s="18">
        <v>250000</v>
      </c>
      <c r="E63" s="19">
        <v>7</v>
      </c>
      <c r="F63" s="18">
        <f t="shared" si="5"/>
        <v>1750000</v>
      </c>
      <c r="G63" s="19">
        <v>0</v>
      </c>
      <c r="H63" s="18">
        <v>0</v>
      </c>
      <c r="I63" s="38"/>
      <c r="J63" s="37"/>
    </row>
    <row r="64" spans="1:10" ht="13.8" customHeight="1" x14ac:dyDescent="0.25">
      <c r="A64" s="16">
        <v>46</v>
      </c>
      <c r="B64" s="17" t="s">
        <v>75</v>
      </c>
      <c r="C64" s="16" t="s">
        <v>76</v>
      </c>
      <c r="D64" s="18">
        <v>1050000</v>
      </c>
      <c r="E64" s="19">
        <v>2</v>
      </c>
      <c r="F64" s="18">
        <f t="shared" si="5"/>
        <v>2100000</v>
      </c>
      <c r="G64" s="19">
        <v>0</v>
      </c>
      <c r="H64" s="18">
        <v>0</v>
      </c>
      <c r="I64" s="36"/>
      <c r="J64" s="37"/>
    </row>
    <row r="65" spans="1:10" ht="13.8" customHeight="1" x14ac:dyDescent="0.25">
      <c r="A65" s="16">
        <v>47</v>
      </c>
      <c r="B65" s="17" t="s">
        <v>77</v>
      </c>
      <c r="C65" s="16" t="s">
        <v>78</v>
      </c>
      <c r="D65" s="18">
        <v>47000</v>
      </c>
      <c r="E65" s="19">
        <v>36</v>
      </c>
      <c r="F65" s="18">
        <f t="shared" si="5"/>
        <v>1692000</v>
      </c>
      <c r="G65" s="19">
        <v>0</v>
      </c>
      <c r="H65" s="18">
        <v>0</v>
      </c>
      <c r="I65" s="36"/>
      <c r="J65" s="37">
        <f t="shared" ref="J65:J69" si="6">D65*I65</f>
        <v>0</v>
      </c>
    </row>
    <row r="66" spans="1:10" ht="13.8" customHeight="1" x14ac:dyDescent="0.25">
      <c r="A66" s="16">
        <v>48</v>
      </c>
      <c r="B66" s="17" t="s">
        <v>79</v>
      </c>
      <c r="C66" s="16" t="s">
        <v>78</v>
      </c>
      <c r="D66" s="18">
        <v>66000</v>
      </c>
      <c r="E66" s="19">
        <v>15</v>
      </c>
      <c r="F66" s="18">
        <f t="shared" si="5"/>
        <v>990000</v>
      </c>
      <c r="G66" s="19">
        <v>0</v>
      </c>
      <c r="H66" s="18">
        <v>0</v>
      </c>
      <c r="I66" s="36"/>
      <c r="J66" s="37">
        <f t="shared" si="6"/>
        <v>0</v>
      </c>
    </row>
    <row r="67" spans="1:10" ht="13.8" customHeight="1" x14ac:dyDescent="0.25">
      <c r="A67" s="16">
        <v>49</v>
      </c>
      <c r="B67" s="17" t="s">
        <v>80</v>
      </c>
      <c r="C67" s="16" t="s">
        <v>21</v>
      </c>
      <c r="D67" s="18">
        <v>1800000</v>
      </c>
      <c r="E67" s="19">
        <v>6</v>
      </c>
      <c r="F67" s="18">
        <f t="shared" si="5"/>
        <v>10800000</v>
      </c>
      <c r="G67" s="19">
        <v>0</v>
      </c>
      <c r="H67" s="18">
        <f t="shared" si="3"/>
        <v>0</v>
      </c>
      <c r="I67" s="36"/>
      <c r="J67" s="37">
        <f t="shared" si="6"/>
        <v>0</v>
      </c>
    </row>
    <row r="68" spans="1:10" ht="13.8" customHeight="1" x14ac:dyDescent="0.25">
      <c r="A68" s="16">
        <v>50</v>
      </c>
      <c r="B68" s="17" t="s">
        <v>81</v>
      </c>
      <c r="C68" s="16" t="s">
        <v>21</v>
      </c>
      <c r="D68" s="18">
        <v>115000</v>
      </c>
      <c r="E68" s="19">
        <v>20</v>
      </c>
      <c r="F68" s="18">
        <f t="shared" si="5"/>
        <v>2300000</v>
      </c>
      <c r="G68" s="19">
        <v>0</v>
      </c>
      <c r="H68" s="18">
        <f t="shared" si="3"/>
        <v>0</v>
      </c>
      <c r="I68" s="36"/>
      <c r="J68" s="37">
        <f t="shared" si="6"/>
        <v>0</v>
      </c>
    </row>
    <row r="69" spans="1:10" ht="13.8" customHeight="1" x14ac:dyDescent="0.25">
      <c r="A69" s="16">
        <v>51</v>
      </c>
      <c r="B69" s="17" t="s">
        <v>82</v>
      </c>
      <c r="C69" s="16" t="s">
        <v>21</v>
      </c>
      <c r="D69" s="18">
        <v>125000</v>
      </c>
      <c r="E69" s="19">
        <v>5</v>
      </c>
      <c r="F69" s="18">
        <f t="shared" si="5"/>
        <v>625000</v>
      </c>
      <c r="G69" s="19">
        <v>0</v>
      </c>
      <c r="H69" s="18">
        <f t="shared" si="3"/>
        <v>0</v>
      </c>
      <c r="I69" s="36"/>
      <c r="J69" s="37">
        <f t="shared" si="6"/>
        <v>0</v>
      </c>
    </row>
    <row r="70" spans="1:10" ht="13.8" customHeight="1" x14ac:dyDescent="0.25">
      <c r="A70" s="58" t="s">
        <v>11</v>
      </c>
      <c r="B70" s="59"/>
      <c r="C70" s="25"/>
      <c r="D70" s="26"/>
      <c r="E70" s="27"/>
      <c r="F70" s="26">
        <f>SUM(F56:F69)</f>
        <v>71770914</v>
      </c>
      <c r="G70" s="28"/>
      <c r="H70" s="26">
        <f>SUM(H56:H69)</f>
        <v>1200000</v>
      </c>
      <c r="I70" s="41"/>
      <c r="J70" s="40">
        <f>SUM(J56:J69)</f>
        <v>7200000</v>
      </c>
    </row>
    <row r="71" spans="1:10" ht="13.8" customHeight="1" x14ac:dyDescent="0.25">
      <c r="A71" s="16">
        <v>52</v>
      </c>
      <c r="B71" s="17" t="s">
        <v>83</v>
      </c>
      <c r="C71" s="16" t="s">
        <v>21</v>
      </c>
      <c r="D71" s="18">
        <v>18400</v>
      </c>
      <c r="E71" s="19">
        <v>5</v>
      </c>
      <c r="F71" s="18">
        <f t="shared" ref="F71:F87" si="7">E71*D71</f>
        <v>92000</v>
      </c>
      <c r="G71" s="19">
        <v>0</v>
      </c>
      <c r="H71" s="18">
        <f t="shared" ref="H71:H87" si="8">G71*D71</f>
        <v>0</v>
      </c>
      <c r="I71" s="36"/>
      <c r="J71" s="37">
        <f>I71*D71</f>
        <v>0</v>
      </c>
    </row>
    <row r="72" spans="1:10" ht="13.8" customHeight="1" x14ac:dyDescent="0.25">
      <c r="A72" s="16">
        <v>53</v>
      </c>
      <c r="B72" s="17" t="s">
        <v>84</v>
      </c>
      <c r="C72" s="16" t="s">
        <v>21</v>
      </c>
      <c r="D72" s="18">
        <v>8000</v>
      </c>
      <c r="E72" s="19">
        <v>12</v>
      </c>
      <c r="F72" s="18">
        <f t="shared" si="7"/>
        <v>96000</v>
      </c>
      <c r="G72" s="19">
        <v>0</v>
      </c>
      <c r="H72" s="18">
        <f t="shared" si="8"/>
        <v>0</v>
      </c>
      <c r="I72" s="36"/>
      <c r="J72" s="37">
        <f t="shared" ref="J72:J87" si="9">I72*D72</f>
        <v>0</v>
      </c>
    </row>
    <row r="73" spans="1:10" ht="13.8" customHeight="1" x14ac:dyDescent="0.25">
      <c r="A73" s="16">
        <v>54</v>
      </c>
      <c r="B73" s="17" t="s">
        <v>85</v>
      </c>
      <c r="C73" s="16" t="s">
        <v>21</v>
      </c>
      <c r="D73" s="18">
        <v>40000</v>
      </c>
      <c r="E73" s="19">
        <v>20</v>
      </c>
      <c r="F73" s="18">
        <f t="shared" si="7"/>
        <v>800000</v>
      </c>
      <c r="G73" s="19">
        <v>0</v>
      </c>
      <c r="H73" s="18">
        <f t="shared" si="8"/>
        <v>0</v>
      </c>
      <c r="I73" s="36"/>
      <c r="J73" s="37">
        <f t="shared" si="9"/>
        <v>0</v>
      </c>
    </row>
    <row r="74" spans="1:10" ht="13.8" customHeight="1" x14ac:dyDescent="0.25">
      <c r="A74" s="16">
        <v>55</v>
      </c>
      <c r="B74" s="22" t="s">
        <v>86</v>
      </c>
      <c r="C74" s="16" t="s">
        <v>21</v>
      </c>
      <c r="D74" s="18">
        <v>6400</v>
      </c>
      <c r="E74" s="19">
        <v>20</v>
      </c>
      <c r="F74" s="18">
        <f t="shared" si="7"/>
        <v>128000</v>
      </c>
      <c r="G74" s="19">
        <v>0</v>
      </c>
      <c r="H74" s="18">
        <f t="shared" si="8"/>
        <v>0</v>
      </c>
      <c r="I74" s="36"/>
      <c r="J74" s="37">
        <f t="shared" si="9"/>
        <v>0</v>
      </c>
    </row>
    <row r="75" spans="1:10" ht="13.8" customHeight="1" x14ac:dyDescent="0.25">
      <c r="A75" s="16">
        <v>56</v>
      </c>
      <c r="B75" s="22" t="s">
        <v>87</v>
      </c>
      <c r="C75" s="16" t="s">
        <v>21</v>
      </c>
      <c r="D75" s="18">
        <v>8000</v>
      </c>
      <c r="E75" s="19">
        <f>E18+E17+E16-E76</f>
        <v>4280</v>
      </c>
      <c r="F75" s="18">
        <f t="shared" si="7"/>
        <v>34240000</v>
      </c>
      <c r="G75" s="19">
        <v>0</v>
      </c>
      <c r="H75" s="18">
        <f>G75*D75</f>
        <v>0</v>
      </c>
      <c r="I75" s="36"/>
      <c r="J75" s="37">
        <f t="shared" si="9"/>
        <v>0</v>
      </c>
    </row>
    <row r="76" spans="1:10" ht="13.8" customHeight="1" x14ac:dyDescent="0.25">
      <c r="A76" s="16">
        <v>57</v>
      </c>
      <c r="B76" s="17" t="s">
        <v>88</v>
      </c>
      <c r="C76" s="16" t="s">
        <v>21</v>
      </c>
      <c r="D76" s="18">
        <v>30000</v>
      </c>
      <c r="E76" s="19">
        <v>1070</v>
      </c>
      <c r="F76" s="18">
        <f>E76*D76</f>
        <v>32100000</v>
      </c>
      <c r="G76" s="19">
        <v>0</v>
      </c>
      <c r="H76" s="18">
        <f>G76*D76</f>
        <v>0</v>
      </c>
      <c r="I76" s="36"/>
      <c r="J76" s="37">
        <f t="shared" si="9"/>
        <v>0</v>
      </c>
    </row>
    <row r="77" spans="1:10" ht="13.8" customHeight="1" x14ac:dyDescent="0.25">
      <c r="A77" s="16">
        <v>58</v>
      </c>
      <c r="B77" s="22" t="s">
        <v>89</v>
      </c>
      <c r="C77" s="16" t="s">
        <v>21</v>
      </c>
      <c r="D77" s="18">
        <v>33700</v>
      </c>
      <c r="E77" s="19">
        <f>E26+E25-E72-E71-E78</f>
        <v>75</v>
      </c>
      <c r="F77" s="18">
        <f t="shared" si="7"/>
        <v>2527500</v>
      </c>
      <c r="G77" s="45">
        <f>G26+G25-G71-G72</f>
        <v>0</v>
      </c>
      <c r="H77" s="18">
        <f t="shared" si="8"/>
        <v>0</v>
      </c>
      <c r="I77" s="36"/>
      <c r="J77" s="37">
        <f t="shared" si="9"/>
        <v>0</v>
      </c>
    </row>
    <row r="78" spans="1:10" ht="31.2" customHeight="1" x14ac:dyDescent="0.25">
      <c r="A78" s="16">
        <v>59</v>
      </c>
      <c r="B78" s="22" t="s">
        <v>90</v>
      </c>
      <c r="C78" s="16" t="s">
        <v>21</v>
      </c>
      <c r="D78" s="18">
        <v>61680</v>
      </c>
      <c r="E78" s="19">
        <v>18</v>
      </c>
      <c r="F78" s="18">
        <f t="shared" si="7"/>
        <v>1110240</v>
      </c>
      <c r="G78" s="19">
        <v>0</v>
      </c>
      <c r="H78" s="18">
        <v>0</v>
      </c>
      <c r="I78" s="36"/>
      <c r="J78" s="37">
        <f t="shared" si="9"/>
        <v>0</v>
      </c>
    </row>
    <row r="79" spans="1:10" ht="13.8" customHeight="1" x14ac:dyDescent="0.25">
      <c r="A79" s="16">
        <v>60</v>
      </c>
      <c r="B79" s="17" t="s">
        <v>91</v>
      </c>
      <c r="C79" s="16" t="s">
        <v>21</v>
      </c>
      <c r="D79" s="18">
        <v>14286</v>
      </c>
      <c r="E79" s="19">
        <f>E25</f>
        <v>50</v>
      </c>
      <c r="F79" s="18">
        <f t="shared" si="7"/>
        <v>714300</v>
      </c>
      <c r="G79" s="19">
        <v>0</v>
      </c>
      <c r="H79" s="18">
        <f t="shared" si="8"/>
        <v>0</v>
      </c>
      <c r="I79" s="36"/>
      <c r="J79" s="37">
        <f t="shared" si="9"/>
        <v>0</v>
      </c>
    </row>
    <row r="80" spans="1:10" ht="13.8" customHeight="1" x14ac:dyDescent="0.25">
      <c r="A80" s="16">
        <v>61</v>
      </c>
      <c r="B80" s="17" t="s">
        <v>92</v>
      </c>
      <c r="C80" s="16" t="s">
        <v>21</v>
      </c>
      <c r="D80" s="18">
        <v>3341</v>
      </c>
      <c r="E80" s="19">
        <f>E16+E26</f>
        <v>510</v>
      </c>
      <c r="F80" s="18">
        <f t="shared" si="7"/>
        <v>1703910</v>
      </c>
      <c r="G80" s="19">
        <f>G16+G26</f>
        <v>0</v>
      </c>
      <c r="H80" s="18">
        <f t="shared" si="8"/>
        <v>0</v>
      </c>
      <c r="I80" s="36"/>
      <c r="J80" s="37">
        <f t="shared" si="9"/>
        <v>0</v>
      </c>
    </row>
    <row r="81" spans="1:13" ht="13.8" customHeight="1" x14ac:dyDescent="0.25">
      <c r="A81" s="16">
        <v>62</v>
      </c>
      <c r="B81" s="17" t="s">
        <v>93</v>
      </c>
      <c r="C81" s="16" t="s">
        <v>21</v>
      </c>
      <c r="D81" s="18">
        <v>1360</v>
      </c>
      <c r="E81" s="19">
        <f>E18+E17</f>
        <v>4900</v>
      </c>
      <c r="F81" s="18">
        <f t="shared" si="7"/>
        <v>6664000</v>
      </c>
      <c r="G81" s="19">
        <v>0</v>
      </c>
      <c r="H81" s="18">
        <f>G81*D81</f>
        <v>0</v>
      </c>
      <c r="I81" s="36"/>
      <c r="J81" s="37">
        <f t="shared" si="9"/>
        <v>0</v>
      </c>
    </row>
    <row r="82" spans="1:13" ht="13.8" customHeight="1" x14ac:dyDescent="0.25">
      <c r="A82" s="16">
        <v>63</v>
      </c>
      <c r="B82" s="17" t="s">
        <v>94</v>
      </c>
      <c r="C82" s="16" t="s">
        <v>21</v>
      </c>
      <c r="D82" s="18">
        <v>22400</v>
      </c>
      <c r="E82" s="19">
        <v>120</v>
      </c>
      <c r="F82" s="18">
        <f t="shared" si="7"/>
        <v>2688000</v>
      </c>
      <c r="G82" s="19">
        <v>0</v>
      </c>
      <c r="H82" s="18">
        <f t="shared" si="8"/>
        <v>0</v>
      </c>
      <c r="I82" s="36"/>
      <c r="J82" s="37">
        <f t="shared" si="9"/>
        <v>0</v>
      </c>
    </row>
    <row r="83" spans="1:13" ht="13.8" customHeight="1" x14ac:dyDescent="0.25">
      <c r="A83" s="16">
        <v>64</v>
      </c>
      <c r="B83" s="17" t="s">
        <v>95</v>
      </c>
      <c r="C83" s="16" t="s">
        <v>21</v>
      </c>
      <c r="D83" s="18">
        <v>9600</v>
      </c>
      <c r="E83" s="19">
        <v>120</v>
      </c>
      <c r="F83" s="18">
        <f t="shared" si="7"/>
        <v>1152000</v>
      </c>
      <c r="G83" s="19">
        <v>0</v>
      </c>
      <c r="H83" s="18">
        <f t="shared" si="8"/>
        <v>0</v>
      </c>
      <c r="I83" s="36"/>
      <c r="J83" s="37">
        <f t="shared" si="9"/>
        <v>0</v>
      </c>
    </row>
    <row r="84" spans="1:13" ht="13.8" customHeight="1" x14ac:dyDescent="0.25">
      <c r="A84" s="16">
        <v>65</v>
      </c>
      <c r="B84" s="17" t="s">
        <v>96</v>
      </c>
      <c r="C84" s="16" t="s">
        <v>21</v>
      </c>
      <c r="D84" s="18">
        <v>21600</v>
      </c>
      <c r="E84" s="19">
        <v>5</v>
      </c>
      <c r="F84" s="18">
        <f t="shared" si="7"/>
        <v>108000</v>
      </c>
      <c r="G84" s="19">
        <v>0</v>
      </c>
      <c r="H84" s="18">
        <f t="shared" si="8"/>
        <v>0</v>
      </c>
      <c r="I84" s="36"/>
      <c r="J84" s="37">
        <f t="shared" si="9"/>
        <v>0</v>
      </c>
    </row>
    <row r="85" spans="1:13" ht="13.8" customHeight="1" x14ac:dyDescent="0.25">
      <c r="A85" s="16">
        <v>66</v>
      </c>
      <c r="B85" s="17" t="s">
        <v>97</v>
      </c>
      <c r="C85" s="16" t="s">
        <v>21</v>
      </c>
      <c r="D85" s="18">
        <v>10400</v>
      </c>
      <c r="E85" s="19">
        <v>5</v>
      </c>
      <c r="F85" s="18">
        <f t="shared" si="7"/>
        <v>52000</v>
      </c>
      <c r="G85" s="19">
        <v>0</v>
      </c>
      <c r="H85" s="18">
        <f t="shared" si="8"/>
        <v>0</v>
      </c>
      <c r="I85" s="36"/>
      <c r="J85" s="37">
        <f t="shared" si="9"/>
        <v>0</v>
      </c>
    </row>
    <row r="86" spans="1:13" ht="13.8" customHeight="1" x14ac:dyDescent="0.25">
      <c r="A86" s="16">
        <v>67</v>
      </c>
      <c r="B86" s="17" t="s">
        <v>98</v>
      </c>
      <c r="C86" s="16" t="s">
        <v>21</v>
      </c>
      <c r="D86" s="18">
        <v>28400</v>
      </c>
      <c r="E86" s="19">
        <f>E27</f>
        <v>15</v>
      </c>
      <c r="F86" s="18">
        <f t="shared" si="7"/>
        <v>426000</v>
      </c>
      <c r="G86" s="19">
        <v>0</v>
      </c>
      <c r="H86" s="18">
        <f t="shared" si="8"/>
        <v>0</v>
      </c>
      <c r="I86" s="36"/>
      <c r="J86" s="37">
        <f t="shared" si="9"/>
        <v>0</v>
      </c>
    </row>
    <row r="87" spans="1:13" ht="13.8" customHeight="1" x14ac:dyDescent="0.25">
      <c r="A87" s="16">
        <v>68</v>
      </c>
      <c r="B87" s="17" t="s">
        <v>99</v>
      </c>
      <c r="C87" s="16" t="s">
        <v>21</v>
      </c>
      <c r="D87" s="18">
        <v>16000</v>
      </c>
      <c r="E87" s="19">
        <f>E15+E30</f>
        <v>2075</v>
      </c>
      <c r="F87" s="18">
        <f t="shared" si="7"/>
        <v>33200000</v>
      </c>
      <c r="G87" s="19">
        <v>0</v>
      </c>
      <c r="H87" s="18">
        <f t="shared" si="8"/>
        <v>0</v>
      </c>
      <c r="I87" s="36"/>
      <c r="J87" s="37">
        <f t="shared" si="9"/>
        <v>0</v>
      </c>
    </row>
    <row r="88" spans="1:13" ht="13.8" customHeight="1" x14ac:dyDescent="0.25">
      <c r="A88" s="58" t="s">
        <v>100</v>
      </c>
      <c r="B88" s="62"/>
      <c r="C88" s="59"/>
      <c r="D88" s="26"/>
      <c r="E88" s="27"/>
      <c r="F88" s="26">
        <f>SUM(F71:F87)</f>
        <v>117801950</v>
      </c>
      <c r="G88" s="28">
        <v>0</v>
      </c>
      <c r="H88" s="26">
        <f>SUM(H71:H87)</f>
        <v>0</v>
      </c>
      <c r="I88" s="41"/>
      <c r="J88" s="46">
        <f>SUM(J71:J87)</f>
        <v>0</v>
      </c>
    </row>
    <row r="89" spans="1:13" ht="13.8" customHeight="1" x14ac:dyDescent="0.25">
      <c r="A89" s="58" t="s">
        <v>101</v>
      </c>
      <c r="B89" s="62"/>
      <c r="C89" s="59"/>
      <c r="D89" s="26"/>
      <c r="E89" s="27"/>
      <c r="F89" s="26">
        <f>F88+F70</f>
        <v>189572864</v>
      </c>
      <c r="G89" s="28"/>
      <c r="H89" s="26">
        <f>H88+H70</f>
        <v>1200000</v>
      </c>
      <c r="I89" s="39"/>
      <c r="J89" s="40">
        <f>J70+J88</f>
        <v>7200000</v>
      </c>
    </row>
    <row r="90" spans="1:13" ht="13.8" customHeight="1" x14ac:dyDescent="0.25">
      <c r="A90" s="16">
        <v>69</v>
      </c>
      <c r="B90" s="60" t="s">
        <v>102</v>
      </c>
      <c r="C90" s="61"/>
      <c r="D90" s="18"/>
      <c r="E90" s="19"/>
      <c r="F90" s="18">
        <v>500000</v>
      </c>
      <c r="G90" s="19"/>
      <c r="H90" s="18">
        <f>G90*D90</f>
        <v>0</v>
      </c>
      <c r="I90" s="36"/>
      <c r="J90" s="37">
        <f>I90-D90</f>
        <v>0</v>
      </c>
    </row>
    <row r="91" spans="1:13" ht="13.8" customHeight="1" x14ac:dyDescent="0.25">
      <c r="A91" s="58" t="s">
        <v>103</v>
      </c>
      <c r="B91" s="62"/>
      <c r="C91" s="59"/>
      <c r="D91" s="26"/>
      <c r="E91" s="27"/>
      <c r="F91" s="47">
        <f>F89+F90+F55</f>
        <v>698570284</v>
      </c>
      <c r="G91" s="28"/>
      <c r="H91" s="26">
        <f>H89+H90+H55</f>
        <v>6060000</v>
      </c>
      <c r="I91" s="41"/>
      <c r="J91" s="40">
        <f>J89+J55</f>
        <v>31500000</v>
      </c>
    </row>
    <row r="92" spans="1:13" ht="13.8" customHeight="1" x14ac:dyDescent="0.25">
      <c r="A92" s="16">
        <v>70</v>
      </c>
      <c r="B92" s="60" t="s">
        <v>104</v>
      </c>
      <c r="C92" s="61"/>
      <c r="D92" s="18"/>
      <c r="E92" s="19"/>
      <c r="F92" s="48">
        <f>F91*0.1</f>
        <v>69857028.400000006</v>
      </c>
      <c r="G92" s="19"/>
      <c r="H92" s="18">
        <f>H91*0.1</f>
        <v>606000</v>
      </c>
      <c r="I92" s="36"/>
      <c r="J92" s="37">
        <f>J91*0.1</f>
        <v>3150000</v>
      </c>
    </row>
    <row r="93" spans="1:13" ht="13.8" customHeight="1" x14ac:dyDescent="0.25">
      <c r="A93" s="58" t="s">
        <v>105</v>
      </c>
      <c r="B93" s="62"/>
      <c r="C93" s="59"/>
      <c r="D93" s="26"/>
      <c r="E93" s="27"/>
      <c r="F93" s="47">
        <f>F91+F92</f>
        <v>768427312.39999998</v>
      </c>
      <c r="G93" s="28"/>
      <c r="H93" s="26">
        <f>SUM(H91:H92)</f>
        <v>6666000</v>
      </c>
      <c r="I93" s="41"/>
      <c r="J93" s="40">
        <f>SUM(J91:J92)</f>
        <v>34650000</v>
      </c>
      <c r="M93" s="49"/>
    </row>
    <row r="94" spans="1:13" x14ac:dyDescent="0.25">
      <c r="A94" s="2"/>
      <c r="B94" s="3"/>
      <c r="C94" s="2"/>
      <c r="D94" s="50"/>
      <c r="E94" s="10"/>
      <c r="F94" s="2"/>
      <c r="G94" s="10"/>
      <c r="H94" s="2"/>
      <c r="I94" s="11"/>
      <c r="J94" s="3"/>
    </row>
    <row r="95" spans="1:13" ht="19.05" customHeight="1" x14ac:dyDescent="0.25">
      <c r="A95" s="2"/>
      <c r="B95" s="52" t="s">
        <v>107</v>
      </c>
      <c r="F95" s="54"/>
      <c r="H95" s="2"/>
      <c r="I95" s="11"/>
      <c r="J95" s="51"/>
    </row>
    <row r="96" spans="1:13" x14ac:dyDescent="0.25">
      <c r="A96" s="2"/>
      <c r="B96" s="55" t="s">
        <v>112</v>
      </c>
      <c r="C96" s="55"/>
      <c r="D96" s="55"/>
      <c r="E96" s="55"/>
      <c r="F96" s="69" t="s">
        <v>108</v>
      </c>
      <c r="G96" s="69"/>
      <c r="H96" s="69"/>
      <c r="I96" s="11"/>
      <c r="J96" s="3"/>
    </row>
    <row r="97" spans="1:10" x14ac:dyDescent="0.25">
      <c r="A97" s="2"/>
      <c r="B97" s="55" t="s">
        <v>113</v>
      </c>
      <c r="C97" s="55"/>
      <c r="D97" s="55"/>
      <c r="E97" s="55"/>
      <c r="F97" s="69" t="s">
        <v>109</v>
      </c>
      <c r="G97" s="69"/>
      <c r="H97" s="69"/>
      <c r="I97" s="11"/>
      <c r="J97" s="3"/>
    </row>
    <row r="98" spans="1:10" ht="27.6" x14ac:dyDescent="0.25">
      <c r="A98" s="2"/>
      <c r="B98" s="56" t="s">
        <v>114</v>
      </c>
      <c r="C98" s="55"/>
      <c r="D98" s="55"/>
      <c r="E98" s="55"/>
      <c r="F98" s="69" t="s">
        <v>110</v>
      </c>
      <c r="G98" s="69"/>
      <c r="H98" s="69"/>
      <c r="I98" s="11"/>
      <c r="J98" s="3"/>
    </row>
    <row r="99" spans="1:10" x14ac:dyDescent="0.25">
      <c r="A99" s="2"/>
      <c r="B99" s="56"/>
      <c r="C99" s="55"/>
      <c r="D99" s="55"/>
      <c r="E99" s="55"/>
      <c r="F99" s="54"/>
      <c r="G99" s="54"/>
      <c r="H99" s="2"/>
      <c r="I99" s="11"/>
      <c r="J99" s="3"/>
    </row>
    <row r="100" spans="1:10" ht="19.05" customHeight="1" x14ac:dyDescent="0.25">
      <c r="A100" s="2"/>
      <c r="B100" s="53" t="s">
        <v>111</v>
      </c>
      <c r="C100" s="55"/>
      <c r="D100" s="55"/>
      <c r="E100" s="55"/>
      <c r="F100" s="54"/>
      <c r="G100" s="55"/>
      <c r="H100" s="2"/>
      <c r="I100" s="11"/>
      <c r="J100" s="3"/>
    </row>
    <row r="101" spans="1:10" x14ac:dyDescent="0.25">
      <c r="A101" s="2"/>
      <c r="B101" s="55" t="s">
        <v>115</v>
      </c>
      <c r="C101" s="55"/>
      <c r="D101" s="55"/>
      <c r="E101" s="55"/>
      <c r="F101" s="57" t="s">
        <v>116</v>
      </c>
      <c r="G101" s="69" t="s">
        <v>121</v>
      </c>
      <c r="H101" s="69"/>
      <c r="I101" s="55"/>
      <c r="J101" s="3"/>
    </row>
    <row r="102" spans="1:10" ht="19.05" customHeight="1" x14ac:dyDescent="0.25">
      <c r="A102" s="2"/>
      <c r="B102" s="53" t="s">
        <v>106</v>
      </c>
      <c r="C102" s="55"/>
      <c r="D102" s="55"/>
      <c r="E102" s="55"/>
      <c r="F102" s="54"/>
      <c r="G102" s="55"/>
      <c r="H102" s="3"/>
      <c r="I102" s="11"/>
      <c r="J102" s="3"/>
    </row>
    <row r="103" spans="1:10" x14ac:dyDescent="0.25">
      <c r="A103" s="2"/>
      <c r="B103" s="55" t="s">
        <v>117</v>
      </c>
      <c r="C103" s="55"/>
      <c r="D103" s="55"/>
      <c r="E103" s="55"/>
      <c r="F103" s="69" t="s">
        <v>122</v>
      </c>
      <c r="G103" s="69"/>
      <c r="H103" s="69"/>
      <c r="I103" s="11"/>
      <c r="J103" s="3"/>
    </row>
    <row r="104" spans="1:10" x14ac:dyDescent="0.25">
      <c r="A104" s="2"/>
      <c r="B104" s="55" t="s">
        <v>118</v>
      </c>
      <c r="C104" s="55"/>
      <c r="D104" s="55"/>
      <c r="E104" s="55"/>
      <c r="F104" s="54" t="s">
        <v>119</v>
      </c>
      <c r="G104" s="57" t="s">
        <v>119</v>
      </c>
      <c r="H104" s="3"/>
      <c r="I104" s="11"/>
      <c r="J104" s="3"/>
    </row>
  </sheetData>
  <mergeCells count="32">
    <mergeCell ref="D1:J1"/>
    <mergeCell ref="F96:H96"/>
    <mergeCell ref="F97:H97"/>
    <mergeCell ref="F98:H98"/>
    <mergeCell ref="F103:H103"/>
    <mergeCell ref="G101:H101"/>
    <mergeCell ref="A2:J2"/>
    <mergeCell ref="A3:J3"/>
    <mergeCell ref="A6:A7"/>
    <mergeCell ref="B6:B7"/>
    <mergeCell ref="C6:C7"/>
    <mergeCell ref="D6:D7"/>
    <mergeCell ref="E6:F7"/>
    <mergeCell ref="G6:H6"/>
    <mergeCell ref="I6:J6"/>
    <mergeCell ref="A19:B19"/>
    <mergeCell ref="A10:B10"/>
    <mergeCell ref="B90:C90"/>
    <mergeCell ref="A91:C91"/>
    <mergeCell ref="B92:C92"/>
    <mergeCell ref="A93:C93"/>
    <mergeCell ref="A41:B41"/>
    <mergeCell ref="A48:B48"/>
    <mergeCell ref="A53:B53"/>
    <mergeCell ref="A55:B55"/>
    <mergeCell ref="A70:B70"/>
    <mergeCell ref="A88:C88"/>
    <mergeCell ref="A24:B24"/>
    <mergeCell ref="A34:B34"/>
    <mergeCell ref="A35:B35"/>
    <mergeCell ref="A11:A13"/>
    <mergeCell ref="A89:C89"/>
  </mergeCells>
  <printOptions horizontalCentered="1"/>
  <pageMargins left="0" right="0" top="1.25" bottom="0" header="0.3" footer="0.3"/>
  <pageSetup paperSize="9" scale="88" orientation="landscape" r:id="rId1"/>
  <rowBreaks count="2" manualBreakCount="2">
    <brk id="35" max="16383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2023-01-25T07:23:04Z</cp:lastPrinted>
  <dcterms:created xsi:type="dcterms:W3CDTF">2021-03-26T07:31:35Z</dcterms:created>
  <dcterms:modified xsi:type="dcterms:W3CDTF">2023-06-21T05:25:12Z</dcterms:modified>
</cp:coreProperties>
</file>