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e078c5eb41b189/Sudalt Mana Ажил/BMSHAM/REPORT/2023_report/Monthly/"/>
    </mc:Choice>
  </mc:AlternateContent>
  <xr:revisionPtr revIDLastSave="72" documentId="8_{C7C7DDBC-D78A-4387-B9FE-C7CD8DE56D2A}" xr6:coauthVersionLast="47" xr6:coauthVersionMax="47" xr10:uidLastSave="{AB492532-97A1-46DF-B586-2708E0564544}"/>
  <bookViews>
    <workbookView xWindow="20730" yWindow="0" windowWidth="17805" windowHeight="20985" xr2:uid="{00000000-000D-0000-FFFF-FFFF00000000}"/>
  </bookViews>
  <sheets>
    <sheet name="Гүйцэтгэл" sheetId="2" r:id="rId1"/>
  </sheets>
  <definedNames>
    <definedName name="_xlnm.Print_Titles" localSheetId="0">Гүйцэтгэл!$10:$10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2" l="1"/>
  <c r="F71" i="2"/>
  <c r="H70" i="2"/>
  <c r="F70" i="2"/>
  <c r="G71" i="2"/>
  <c r="G70" i="2"/>
  <c r="E38" i="2" l="1"/>
  <c r="G38" i="2" l="1"/>
  <c r="G12" i="2"/>
  <c r="G15" i="2"/>
  <c r="F27" i="2" l="1"/>
  <c r="G13" i="2"/>
  <c r="G11" i="2" l="1"/>
  <c r="H11" i="2" s="1"/>
  <c r="H74" i="2" l="1"/>
  <c r="G73" i="2"/>
  <c r="H73" i="2" s="1"/>
  <c r="H72" i="2"/>
  <c r="G69" i="2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H61" i="2"/>
  <c r="H60" i="2"/>
  <c r="H59" i="2"/>
  <c r="H58" i="2"/>
  <c r="G57" i="2"/>
  <c r="H57" i="2" s="1"/>
  <c r="G56" i="2"/>
  <c r="H56" i="2" s="1"/>
  <c r="H55" i="2"/>
  <c r="H54" i="2"/>
  <c r="H53" i="2"/>
  <c r="G52" i="2"/>
  <c r="H52" i="2" s="1"/>
  <c r="G51" i="2"/>
  <c r="H50" i="2"/>
  <c r="H49" i="2"/>
  <c r="G48" i="2"/>
  <c r="H48" i="2" s="1"/>
  <c r="G46" i="2"/>
  <c r="G45" i="2"/>
  <c r="H45" i="2" s="1"/>
  <c r="H44" i="2"/>
  <c r="G43" i="2"/>
  <c r="H43" i="2" s="1"/>
  <c r="G42" i="2"/>
  <c r="G41" i="2"/>
  <c r="G40" i="2"/>
  <c r="H40" i="2" s="1"/>
  <c r="H39" i="2"/>
  <c r="H38" i="2"/>
  <c r="G37" i="2"/>
  <c r="H37" i="2" s="1"/>
  <c r="H36" i="2"/>
  <c r="G35" i="2"/>
  <c r="G34" i="2"/>
  <c r="H33" i="2"/>
  <c r="H32" i="2"/>
  <c r="G31" i="2"/>
  <c r="G29" i="2"/>
  <c r="H29" i="2" s="1"/>
  <c r="H28" i="2"/>
  <c r="H27" i="2"/>
  <c r="G26" i="2"/>
  <c r="G25" i="2"/>
  <c r="G24" i="2"/>
  <c r="H24" i="2" s="1"/>
  <c r="G23" i="2"/>
  <c r="H23" i="2" s="1"/>
  <c r="G22" i="2"/>
  <c r="H22" i="2" s="1"/>
  <c r="G21" i="2"/>
  <c r="H20" i="2"/>
  <c r="G19" i="2"/>
  <c r="H19" i="2" s="1"/>
  <c r="G18" i="2"/>
  <c r="H18" i="2" s="1"/>
  <c r="G17" i="2"/>
  <c r="H17" i="2" s="1"/>
  <c r="G16" i="2"/>
  <c r="H15" i="2"/>
  <c r="H14" i="2"/>
  <c r="H13" i="2"/>
  <c r="H12" i="2"/>
  <c r="H51" i="2"/>
  <c r="F74" i="2"/>
  <c r="F73" i="2"/>
  <c r="F72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5" i="2"/>
  <c r="F44" i="2"/>
  <c r="F43" i="2"/>
  <c r="F42" i="2"/>
  <c r="F46" i="2" s="1"/>
  <c r="F40" i="2"/>
  <c r="F39" i="2"/>
  <c r="F38" i="2"/>
  <c r="F37" i="2"/>
  <c r="F36" i="2"/>
  <c r="F33" i="2"/>
  <c r="F32" i="2"/>
  <c r="F30" i="2"/>
  <c r="F29" i="2"/>
  <c r="F28" i="2"/>
  <c r="F26" i="2"/>
  <c r="F24" i="2"/>
  <c r="F23" i="2"/>
  <c r="F22" i="2"/>
  <c r="F20" i="2"/>
  <c r="F19" i="2"/>
  <c r="F18" i="2"/>
  <c r="F17" i="2"/>
  <c r="F15" i="2"/>
  <c r="F14" i="2"/>
  <c r="F13" i="2"/>
  <c r="F12" i="2"/>
  <c r="F11" i="2"/>
  <c r="H42" i="2"/>
  <c r="H30" i="2"/>
  <c r="H26" i="2"/>
  <c r="F75" i="2" l="1"/>
  <c r="F34" i="2"/>
  <c r="F16" i="2"/>
  <c r="F41" i="2"/>
  <c r="F68" i="2"/>
  <c r="H68" i="2"/>
  <c r="H75" i="2"/>
  <c r="H46" i="2"/>
  <c r="H16" i="2"/>
  <c r="H41" i="2"/>
  <c r="H31" i="2"/>
  <c r="H25" i="2"/>
  <c r="H21" i="2"/>
  <c r="H34" i="2"/>
  <c r="F25" i="2"/>
  <c r="F21" i="2"/>
  <c r="F31" i="2"/>
  <c r="F47" i="2" l="1"/>
  <c r="F76" i="2"/>
  <c r="F77" i="2"/>
  <c r="F78" i="2" s="1"/>
  <c r="F35" i="2"/>
  <c r="H76" i="2"/>
  <c r="H47" i="2"/>
  <c r="H35" i="2"/>
  <c r="H77" i="2" l="1"/>
  <c r="F79" i="2"/>
  <c r="H78" i="2" l="1"/>
  <c r="H79" i="2" l="1"/>
</calcChain>
</file>

<file path=xl/sharedStrings.xml><?xml version="1.0" encoding="utf-8"?>
<sst xmlns="http://schemas.openxmlformats.org/spreadsheetml/2006/main" count="168" uniqueCount="125">
  <si>
    <t>Төсөл,  төсөв зохиох</t>
  </si>
  <si>
    <t>х/ө</t>
  </si>
  <si>
    <t>Сансрын зургийн тайлалт, боловсруулалт</t>
  </si>
  <si>
    <t>Байр зүйн зураг бэлтгэх</t>
  </si>
  <si>
    <t>Хээрийн ажлын бэлтгэл</t>
  </si>
  <si>
    <t>1:25000-ны зураглал</t>
  </si>
  <si>
    <t>кв.км</t>
  </si>
  <si>
    <t>Танилцах маршрут</t>
  </si>
  <si>
    <t>т.км</t>
  </si>
  <si>
    <t>Шалгах, мөрдөх маршрут</t>
  </si>
  <si>
    <t>объект</t>
  </si>
  <si>
    <t>Суваг малталт</t>
  </si>
  <si>
    <t>Шурф (эргийн цэвэрлэгээ)</t>
  </si>
  <si>
    <t>т.м</t>
  </si>
  <si>
    <t>Булалт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</si>
  <si>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</si>
  <si>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</si>
  <si>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</si>
  <si>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</si>
  <si>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</si>
  <si>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</si>
  <si>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</si>
  <si>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Сейсмо судалгаа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</si>
  <si>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</si>
  <si>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</si>
  <si>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</si>
  <si>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</si>
  <si>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</si>
  <si>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</si>
  <si>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</si>
  <si>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</si>
  <si>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</si>
  <si>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</si>
  <si>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</si>
  <si>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</si>
  <si>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</si>
  <si>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</si>
  <si>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</si>
  <si>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</si>
  <si>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</si>
  <si>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ICP 33 элементээр/4 хүчлийн/</t>
  </si>
  <si>
    <t>ICP 53 элемэнтээр/Na хэт исэлтэй хайлуулалт/</t>
  </si>
  <si>
    <t>XRF</t>
  </si>
  <si>
    <t>Үнэмлэхүй нас (SHRIMP-II)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</si>
  <si>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</si>
  <si>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</si>
  <si>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</si>
  <si>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</si>
  <si>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</si>
  <si>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</si>
  <si>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</si>
  <si>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3.5 кг хүртэл жинтэй</t>
  </si>
  <si>
    <t>500 гр хүртэл геохими дээж</t>
  </si>
  <si>
    <t>БО хаягдал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</si>
  <si>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</si>
  <si>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</si>
  <si>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</si>
  <si>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</si>
  <si>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</si>
  <si>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(сэдэвчилсэн)</t>
  </si>
  <si>
    <t>Автомашины татвар</t>
  </si>
  <si>
    <t>авто</t>
  </si>
  <si>
    <t>ТӨСВИЙН ДҮН</t>
  </si>
  <si>
    <t>Төслийн ахлагч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</si>
  <si>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</si>
  <si>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</si>
  <si>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</si>
  <si>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</si>
  <si>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</si>
  <si>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</si>
  <si>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</si>
  <si>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</si>
  <si>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</si>
  <si>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</si>
  <si>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Гүйцэтгэгч:</t>
  </si>
  <si>
    <t>Танилцсан:</t>
  </si>
  <si>
    <t xml:space="preserve">Хянасан: </t>
  </si>
  <si>
    <t>“Судалтмана” ХХК-ийн захирал</t>
  </si>
  <si>
    <t xml:space="preserve">Бэлтгэл ажлын дүн </t>
  </si>
  <si>
    <t xml:space="preserve">Уулын ажлын дүн </t>
  </si>
  <si>
    <t>Бусад сорьцлолтын дүн</t>
  </si>
  <si>
    <t xml:space="preserve">Геофизикийн дүн  </t>
  </si>
  <si>
    <t xml:space="preserve">УЛСЫН ТӨСВИЙН ХӨРӨНГӨӨР ГҮЙЦЭТГЭЖ БАЙГАА "БАРУУН МОНГОЛЫН ЗАРИМ БҮС НУТГИЙН </t>
  </si>
  <si>
    <t>Гэрээний дүн: 999 849 240 төгрөг</t>
  </si>
  <si>
    <t>Э. Мөнх-Ирээдүй</t>
  </si>
  <si>
    <t>“Судалтмана” ХХК-ийн эдийн засагч</t>
  </si>
  <si>
    <r>
      <t>м</t>
    </r>
    <r>
      <rPr>
        <vertAlign val="superscript"/>
        <sz val="11"/>
        <rFont val="Arial"/>
        <family val="2"/>
        <charset val="204"/>
      </rPr>
      <t>3</t>
    </r>
  </si>
  <si>
    <t>Үнэмлэхүй нас (LA-MC-ICP-MS)</t>
  </si>
  <si>
    <t xml:space="preserve">Талбайн мэдээлэл цуглуулах, мэдээлэлийн сан </t>
  </si>
  <si>
    <t>Эрэл, шалган холбох маршрут</t>
  </si>
  <si>
    <t>ТЕКТОНИК БА ШАТАХ АШИГТ МАЛТМАЛЫН ХЭТИЙН ТӨЛӨВ" ТӨСЛИЙН АЖЛЫН ГҮЙЦЭТГЭЛИЙН АКТ</t>
  </si>
  <si>
    <t xml:space="preserve">Зураглалын ажлын дүн </t>
  </si>
  <si>
    <t>НИЙТ АЖЛЫН ЦЭВЭР ДҮН /IX+XII/</t>
  </si>
  <si>
    <t>НӨАТ 10%</t>
  </si>
  <si>
    <t>ҮГА -ны ЭБСТЭЗХ-ийн дарга</t>
  </si>
  <si>
    <t>ҮГА -ны ЭБСТЭЗХ-ийн мэргэжилтэн</t>
  </si>
  <si>
    <t>ҮГА -ны ЭБСТЭЗХ-ийн нормчлол, санхүүжилт хариуцсан мэргэжилтэн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</si>
  <si>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</si>
  <si>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</si>
  <si>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</si>
  <si>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</si>
  <si>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</si>
  <si>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</si>
  <si>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</si>
  <si>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</si>
  <si>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</si>
  <si>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</si>
  <si>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</si>
  <si>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Хээрийн ажлын дүн /II+III+IV+V/</t>
  </si>
  <si>
    <t>Дүн</t>
  </si>
  <si>
    <t xml:space="preserve">Тээврийн дүн </t>
  </si>
  <si>
    <t>ӨӨРИЙН ХҮЧНИЙ ДҮН /I+II+III+IV+VII+VIII/</t>
  </si>
  <si>
    <t>Бусад ажлын дүн</t>
  </si>
  <si>
    <t>XII</t>
  </si>
  <si>
    <t>XIII</t>
  </si>
  <si>
    <t>XIV</t>
  </si>
  <si>
    <t>XV</t>
  </si>
  <si>
    <t>Гадны байгууллагын дүн /V+X+XI/</t>
  </si>
  <si>
    <t>И. Баттуяа</t>
  </si>
  <si>
    <t>Г. Алтанхуяг</t>
  </si>
  <si>
    <t>Б. Эрдэнэцогт</t>
  </si>
  <si>
    <t>З. Ганбаатар</t>
  </si>
  <si>
    <t>Ч. Алтанзул</t>
  </si>
  <si>
    <t>Соронзон хайгуул</t>
  </si>
  <si>
    <t>2023 оны 6 дугаар сарын 01-нээс 6 дугаар сарын 30-ийн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</si>
</sst>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_-* #,##0.00_р_._-;\-* #,##0.00_р_._-;_-* &quot;-&quot;??_р_._-;_-@_-"/>
    <numFmt numFmtId="169" formatCode="_(* #,##0.0_);_(* \(#,##0.0\);_(* &quot;-&quot;??_);_(@_)"/>
  </numFmts>
  <fonts count="15">
    <font>
      <sz val="11"/>
      <color theme="1"/>
      <name val="Roboto Light"/>
      <family val="2"/>
    </font>
    <font>
      <sz val="11"/>
      <color theme="1"/>
      <name val="Calibri"/>
      <family val="2"/>
      <scheme val="minor"/>
    </font>
    <font>
      <sz val="11"/>
      <color theme="1"/>
      <name val="Roboto Light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164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167" fontId="14" fillId="2" borderId="1" xfId="1" applyNumberFormat="1" applyFont="1" applyFill="1" applyBorder="1" applyAlignment="1">
      <alignment horizontal="right" vertical="center"/>
    </xf>
    <xf numFmtId="167" fontId="1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43" fontId="4" fillId="0" borderId="1" xfId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167" fontId="6" fillId="3" borderId="1" xfId="1" applyNumberFormat="1" applyFont="1" applyFill="1" applyBorder="1" applyAlignment="1">
      <alignment horizontal="right" vertical="center"/>
    </xf>
    <xf numFmtId="167" fontId="4" fillId="3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5" fillId="2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167" fontId="5" fillId="3" borderId="1" xfId="1" applyNumberFormat="1" applyFont="1" applyFill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9">
    <cellStyle name="Comma" xfId="1" builtinId="3"/>
    <cellStyle name="Comma 2" xfId="3" xr:uid="{00000000-0005-0000-0000-000001000000}"/>
    <cellStyle name="Comma 2 2" xfId="7" xr:uid="{00000000-0005-0000-0000-000002000000}"/>
    <cellStyle name="Comma 3" xfId="6" xr:uid="{00000000-0005-0000-0000-000003000000}"/>
    <cellStyle name="Comma 4" xfId="8" xr:uid="{00000000-0005-0000-0000-000004000000}"/>
    <cellStyle name="Normal" xfId="0" builtinId="0"/>
    <cellStyle name="Normal 2" xfId="5" xr:uid="{00000000-0005-0000-0000-000006000000}"/>
    <cellStyle name="Normal 3" xfId="4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5"/>
  <sheetViews>
    <sheetView tabSelected="1" topLeftCell="A48" workbookViewId="0">
      <selection activeCell="J21" sqref="J21"/>
    </sheetView>
  </sheetViews>
  <sheetFormatPr defaultColWidth="9" defaultRowHeight="14.25"/>
  <cols>
    <col min="1" max="1" width="4" style="21" customWidth="1"/>
    <col min="2" max="2" width="42.5" style="21" customWidth="1"/>
    <col min="3" max="3" width="10.25" style="21" customWidth="1"/>
    <col min="4" max="4" width="12.625" style="21" bestFit="1" customWidth="1"/>
    <col min="5" max="5" width="7.75" style="21" customWidth="1"/>
    <col min="6" max="6" width="13.125" style="21" customWidth="1"/>
    <col min="7" max="7" width="8" style="21" customWidth="1"/>
    <col min="8" max="8" width="12.125" style="21" bestFit="1" customWidth="1"/>
    <col min="9" max="16384" width="9" style="21"/>
  </cols>
  <sheetData>
    <row r="2" spans="1:8" ht="15">
      <c r="A2" s="41" t="s">
        <v>82</v>
      </c>
      <c r="B2" s="41"/>
      <c r="C2" s="41"/>
      <c r="D2" s="41"/>
      <c r="E2" s="41"/>
      <c r="F2" s="41"/>
      <c r="G2" s="41"/>
      <c r="H2" s="41"/>
    </row>
    <row r="3" spans="1:8" ht="15">
      <c r="A3" s="41" t="s">
        <v>90</v>
      </c>
      <c r="B3" s="41"/>
      <c r="C3" s="41"/>
      <c r="D3" s="41"/>
      <c r="E3" s="41"/>
      <c r="F3" s="41"/>
      <c r="G3" s="41"/>
      <c r="H3" s="41"/>
    </row>
    <row r="4" spans="1:8" ht="15">
      <c r="A4" s="41"/>
      <c r="B4" s="41"/>
      <c r="C4" s="41"/>
      <c r="D4" s="41"/>
      <c r="E4" s="41"/>
      <c r="F4" s="41"/>
      <c r="G4" s="41"/>
      <c r="H4" s="41"/>
    </row>
    <row r="5" spans="1:8">
      <c r="A5" s="40" t="s">
        <v>124</v>
      </c>
      <c r="B5" s="40"/>
      <c r="C5" s="40"/>
      <c r="D5" s="40"/>
      <c r="E5" s="40"/>
      <c r="F5" s="40"/>
      <c r="G5" s="40"/>
      <c r="H5" s="40"/>
    </row>
    <row r="6" spans="1:8">
      <c r="F6" s="40" t="s">
        <v>83</v>
      </c>
      <c r="G6" s="40"/>
      <c r="H6" s="40"/>
    </row>
    <row r="8" spans="1:8" ht="30.75" customHeight="1">
      <c r="A8" s="42" t="s">
        <v>64</v>
      </c>
      <c r="B8" s="42" t="s">
        <v>65</v>
      </c>
      <c r="C8" s="13" t="s">
        <v>66</v>
      </c>
      <c r="D8" s="13" t="s">
        <v>67</v>
      </c>
      <c r="E8" s="42" t="s">
        <v>68</v>
      </c>
      <c r="F8" s="42"/>
      <c r="G8" s="42" t="s">
        <v>69</v>
      </c>
      <c r="H8" s="42"/>
    </row>
    <row r="9" spans="1:8" ht="15">
      <c r="A9" s="42"/>
      <c r="B9" s="42"/>
      <c r="C9" s="13" t="s">
        <v>70</v>
      </c>
      <c r="D9" s="13" t="s">
        <v>71</v>
      </c>
      <c r="E9" s="13" t="s">
        <v>72</v>
      </c>
      <c r="F9" s="13" t="s">
        <v>73</v>
      </c>
      <c r="G9" s="13" t="s">
        <v>72</v>
      </c>
      <c r="H9" s="13" t="s">
        <v>73</v>
      </c>
    </row>
    <row r="10" spans="1:8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</row>
    <row r="11" spans="1:8">
      <c r="A11" s="3"/>
      <c r="B11" s="5" t="s">
        <v>0</v>
      </c>
      <c r="C11" s="3" t="s">
        <v>1</v>
      </c>
      <c r="D11" s="4">
        <v>98896.434634974532</v>
      </c>
      <c r="E11" s="8"/>
      <c r="F11" s="23">
        <f>$D11*E11</f>
        <v>0</v>
      </c>
      <c r="G11" s="24">
        <f>57.2+33</f>
        <v>90.2</v>
      </c>
      <c r="H11" s="23">
        <f>$D11*G11</f>
        <v>8920458.4040747024</v>
      </c>
    </row>
    <row r="12" spans="1:8" ht="14.25" customHeight="1">
      <c r="A12" s="3"/>
      <c r="B12" s="14" t="s">
        <v>88</v>
      </c>
      <c r="C12" s="3" t="s">
        <v>1</v>
      </c>
      <c r="D12" s="4">
        <v>110519.30758988016</v>
      </c>
      <c r="E12" s="1"/>
      <c r="F12" s="23">
        <f t="shared" ref="F12:F33" si="0">$D12*E12</f>
        <v>0</v>
      </c>
      <c r="G12" s="24">
        <f>46+22+10.84</f>
        <v>78.84</v>
      </c>
      <c r="H12" s="23">
        <f t="shared" ref="H12" si="1">$D12*G12</f>
        <v>8713342.2103861514</v>
      </c>
    </row>
    <row r="13" spans="1:8">
      <c r="A13" s="3"/>
      <c r="B13" s="5" t="s">
        <v>2</v>
      </c>
      <c r="C13" s="3" t="s">
        <v>1</v>
      </c>
      <c r="D13" s="4">
        <v>30000</v>
      </c>
      <c r="E13" s="1"/>
      <c r="F13" s="23">
        <f t="shared" si="0"/>
        <v>0</v>
      </c>
      <c r="G13" s="25">
        <f>33+55</f>
        <v>88</v>
      </c>
      <c r="H13" s="23">
        <f t="shared" ref="H13" si="2">$D13*G13</f>
        <v>2640000</v>
      </c>
    </row>
    <row r="14" spans="1:8">
      <c r="A14" s="3"/>
      <c r="B14" s="5" t="s">
        <v>3</v>
      </c>
      <c r="C14" s="3" t="s">
        <v>1</v>
      </c>
      <c r="D14" s="4">
        <v>50000</v>
      </c>
      <c r="E14" s="1"/>
      <c r="F14" s="23">
        <f t="shared" si="0"/>
        <v>0</v>
      </c>
      <c r="G14" s="25">
        <v>10</v>
      </c>
      <c r="H14" s="23">
        <f t="shared" ref="H14" si="3">$D14*G14</f>
        <v>500000</v>
      </c>
    </row>
    <row r="15" spans="1:8">
      <c r="A15" s="3"/>
      <c r="B15" s="5" t="s">
        <v>4</v>
      </c>
      <c r="C15" s="3" t="s">
        <v>1</v>
      </c>
      <c r="D15" s="4">
        <v>68493.150684931505</v>
      </c>
      <c r="E15" s="1"/>
      <c r="F15" s="23">
        <f t="shared" si="0"/>
        <v>0</v>
      </c>
      <c r="G15" s="25">
        <f>17+E15</f>
        <v>17</v>
      </c>
      <c r="H15" s="23">
        <f t="shared" ref="H15" si="4">$D15*G15</f>
        <v>1164383.5616438356</v>
      </c>
    </row>
    <row r="16" spans="1:8" ht="15">
      <c r="A16" s="26" t="s">
        <v>97</v>
      </c>
      <c r="B16" s="12" t="s">
        <v>78</v>
      </c>
      <c r="C16" s="10"/>
      <c r="D16" s="27"/>
      <c r="E16" s="9"/>
      <c r="F16" s="28">
        <f>SUM(F11:F15)</f>
        <v>0</v>
      </c>
      <c r="G16" s="29">
        <f t="shared" ref="G16:G73" si="5">E16</f>
        <v>0</v>
      </c>
      <c r="H16" s="28">
        <f>SUM(H11:H15)</f>
        <v>21938184.176104691</v>
      </c>
    </row>
    <row r="17" spans="1:8">
      <c r="A17" s="3"/>
      <c r="B17" s="15" t="s">
        <v>5</v>
      </c>
      <c r="C17" s="3" t="s">
        <v>6</v>
      </c>
      <c r="D17" s="4">
        <v>220000</v>
      </c>
      <c r="E17" s="1"/>
      <c r="F17" s="23">
        <f t="shared" si="0"/>
        <v>0</v>
      </c>
      <c r="G17" s="25">
        <f t="shared" si="5"/>
        <v>0</v>
      </c>
      <c r="H17" s="23">
        <f t="shared" ref="H17" si="6">$D17*G17</f>
        <v>0</v>
      </c>
    </row>
    <row r="18" spans="1:8">
      <c r="A18" s="3"/>
      <c r="B18" s="16" t="s">
        <v>7</v>
      </c>
      <c r="C18" s="3" t="s">
        <v>8</v>
      </c>
      <c r="D18" s="4">
        <v>20000</v>
      </c>
      <c r="E18" s="1"/>
      <c r="F18" s="23">
        <f t="shared" si="0"/>
        <v>0</v>
      </c>
      <c r="G18" s="25">
        <f t="shared" si="5"/>
        <v>0</v>
      </c>
      <c r="H18" s="23">
        <f t="shared" ref="H18" si="7">$D18*G18</f>
        <v>0</v>
      </c>
    </row>
    <row r="19" spans="1:8">
      <c r="A19" s="3"/>
      <c r="B19" s="5" t="s">
        <v>89</v>
      </c>
      <c r="C19" s="3" t="s">
        <v>8</v>
      </c>
      <c r="D19" s="4">
        <v>20000</v>
      </c>
      <c r="E19" s="1"/>
      <c r="F19" s="23">
        <f t="shared" si="0"/>
        <v>0</v>
      </c>
      <c r="G19" s="25">
        <f t="shared" si="5"/>
        <v>0</v>
      </c>
      <c r="H19" s="23">
        <f t="shared" ref="H19" si="8">$D19*G19</f>
        <v>0</v>
      </c>
    </row>
    <row r="20" spans="1:8">
      <c r="A20" s="3"/>
      <c r="B20" s="5" t="s">
        <v>9</v>
      </c>
      <c r="C20" s="3" t="s">
        <v>10</v>
      </c>
      <c r="D20" s="30">
        <v>1193684.2105263157</v>
      </c>
      <c r="E20" s="1"/>
      <c r="F20" s="23">
        <f t="shared" si="0"/>
        <v>0</v>
      </c>
      <c r="G20" s="25">
        <v>6</v>
      </c>
      <c r="H20" s="23">
        <f t="shared" ref="H20" si="9">$D20*G20</f>
        <v>7162105.2631578948</v>
      </c>
    </row>
    <row r="21" spans="1:8" ht="15">
      <c r="A21" s="26" t="s">
        <v>98</v>
      </c>
      <c r="B21" s="12" t="s">
        <v>91</v>
      </c>
      <c r="C21" s="10"/>
      <c r="D21" s="27"/>
      <c r="E21" s="9"/>
      <c r="F21" s="28">
        <f>SUM(F17:F20)</f>
        <v>0</v>
      </c>
      <c r="G21" s="29">
        <f t="shared" si="5"/>
        <v>0</v>
      </c>
      <c r="H21" s="28">
        <f>SUM(H17:H20)</f>
        <v>7162105.2631578948</v>
      </c>
    </row>
    <row r="22" spans="1:8" ht="16.5" hidden="1">
      <c r="A22" s="3"/>
      <c r="B22" s="5" t="s">
        <v>11</v>
      </c>
      <c r="C22" s="3" t="s">
        <v>86</v>
      </c>
      <c r="D22" s="4">
        <v>80000</v>
      </c>
      <c r="E22" s="1"/>
      <c r="F22" s="23">
        <f t="shared" si="0"/>
        <v>0</v>
      </c>
      <c r="G22" s="25">
        <f t="shared" si="5"/>
        <v>0</v>
      </c>
      <c r="H22" s="23">
        <f t="shared" ref="H22" si="10">$D22*G22</f>
        <v>0</v>
      </c>
    </row>
    <row r="23" spans="1:8" hidden="1">
      <c r="A23" s="3"/>
      <c r="B23" s="5" t="s">
        <v>12</v>
      </c>
      <c r="C23" s="3" t="s">
        <v>13</v>
      </c>
      <c r="D23" s="4">
        <v>60000</v>
      </c>
      <c r="E23" s="1"/>
      <c r="F23" s="23">
        <f t="shared" si="0"/>
        <v>0</v>
      </c>
      <c r="G23" s="25">
        <f t="shared" si="5"/>
        <v>0</v>
      </c>
      <c r="H23" s="23">
        <f t="shared" ref="H23" si="11">$D23*G23</f>
        <v>0</v>
      </c>
    </row>
    <row r="24" spans="1:8" ht="16.5" hidden="1">
      <c r="A24" s="3"/>
      <c r="B24" s="5" t="s">
        <v>14</v>
      </c>
      <c r="C24" s="3" t="s">
        <v>86</v>
      </c>
      <c r="D24" s="4">
        <v>20000</v>
      </c>
      <c r="E24" s="1"/>
      <c r="F24" s="23">
        <f t="shared" si="0"/>
        <v>0</v>
      </c>
      <c r="G24" s="25">
        <f t="shared" si="5"/>
        <v>0</v>
      </c>
      <c r="H24" s="23">
        <f t="shared" ref="H24" si="12">$D24*G24</f>
        <v>0</v>
      </c>
    </row>
    <row r="25" spans="1:8" ht="15" hidden="1">
      <c r="A25" s="26" t="s">
        <v>99</v>
      </c>
      <c r="B25" s="12" t="s">
        <v>79</v>
      </c>
      <c r="C25" s="10"/>
      <c r="D25" s="27"/>
      <c r="E25" s="9"/>
      <c r="F25" s="28">
        <f>SUM(F22:F24)</f>
        <v>0</v>
      </c>
      <c r="G25" s="29">
        <f t="shared" si="5"/>
        <v>0</v>
      </c>
      <c r="H25" s="28">
        <f>SUM(H22:H24)</f>
        <v>0</v>
      </c>
    </row>
    <row r="26" spans="1:8">
      <c r="A26" s="3"/>
      <c r="B26" s="5" t="s">
        <v>15</v>
      </c>
      <c r="C26" s="3" t="s">
        <v>16</v>
      </c>
      <c r="D26" s="4">
        <v>7000</v>
      </c>
      <c r="E26" s="1"/>
      <c r="F26" s="23">
        <f t="shared" si="0"/>
        <v>0</v>
      </c>
      <c r="G26" s="25">
        <f t="shared" si="5"/>
        <v>0</v>
      </c>
      <c r="H26" s="23">
        <f t="shared" ref="H26" si="13">$D26*G26</f>
        <v>0</v>
      </c>
    </row>
    <row r="27" spans="1:8">
      <c r="A27" s="3"/>
      <c r="B27" s="5" t="s">
        <v>17</v>
      </c>
      <c r="C27" s="3" t="s">
        <v>16</v>
      </c>
      <c r="D27" s="4">
        <v>7105.2631578947367</v>
      </c>
      <c r="E27" s="1"/>
      <c r="F27" s="23">
        <f t="shared" si="0"/>
        <v>0</v>
      </c>
      <c r="G27" s="25">
        <v>55</v>
      </c>
      <c r="H27" s="23">
        <f t="shared" ref="H27" si="14">$D27*G27</f>
        <v>390789.4736842105</v>
      </c>
    </row>
    <row r="28" spans="1:8">
      <c r="A28" s="3"/>
      <c r="B28" s="5" t="s">
        <v>18</v>
      </c>
      <c r="C28" s="3" t="s">
        <v>16</v>
      </c>
      <c r="D28" s="4">
        <v>13285.714285714286</v>
      </c>
      <c r="E28" s="1"/>
      <c r="F28" s="23">
        <f t="shared" si="0"/>
        <v>0</v>
      </c>
      <c r="G28" s="25">
        <v>13</v>
      </c>
      <c r="H28" s="23">
        <f t="shared" ref="H28" si="15">$D28*G28</f>
        <v>172714.28571428571</v>
      </c>
    </row>
    <row r="29" spans="1:8">
      <c r="A29" s="3"/>
      <c r="B29" s="5" t="s">
        <v>19</v>
      </c>
      <c r="C29" s="3" t="s">
        <v>20</v>
      </c>
      <c r="D29" s="4">
        <v>19166.666666666668</v>
      </c>
      <c r="E29" s="1"/>
      <c r="F29" s="23">
        <f t="shared" si="0"/>
        <v>0</v>
      </c>
      <c r="G29" s="25">
        <f t="shared" si="5"/>
        <v>0</v>
      </c>
      <c r="H29" s="23">
        <f t="shared" ref="H29" si="16">$D29*G29</f>
        <v>0</v>
      </c>
    </row>
    <row r="30" spans="1:8">
      <c r="A30" s="3"/>
      <c r="B30" s="5" t="s">
        <v>21</v>
      </c>
      <c r="C30" s="3" t="s">
        <v>20</v>
      </c>
      <c r="D30" s="4">
        <v>15000</v>
      </c>
      <c r="E30" s="1"/>
      <c r="F30" s="23">
        <f t="shared" si="0"/>
        <v>0</v>
      </c>
      <c r="G30" s="25">
        <v>8</v>
      </c>
      <c r="H30" s="23">
        <f t="shared" ref="H30" si="17">$D30*G30</f>
        <v>120000</v>
      </c>
    </row>
    <row r="31" spans="1:8" ht="15">
      <c r="A31" s="26" t="s">
        <v>100</v>
      </c>
      <c r="B31" s="12" t="s">
        <v>80</v>
      </c>
      <c r="C31" s="10"/>
      <c r="D31" s="27"/>
      <c r="E31" s="9"/>
      <c r="F31" s="28">
        <f>SUM(F26:F30)</f>
        <v>0</v>
      </c>
      <c r="G31" s="29">
        <f t="shared" si="5"/>
        <v>0</v>
      </c>
      <c r="H31" s="28">
        <f>SUM(H26:H30)</f>
        <v>683503.75939849624</v>
      </c>
    </row>
    <row r="32" spans="1:8">
      <c r="A32" s="3"/>
      <c r="B32" s="17" t="s">
        <v>123</v>
      </c>
      <c r="C32" s="3" t="s">
        <v>8</v>
      </c>
      <c r="D32" s="4">
        <v>40000</v>
      </c>
      <c r="E32" s="1"/>
      <c r="F32" s="23">
        <f t="shared" si="0"/>
        <v>0</v>
      </c>
      <c r="G32" s="25"/>
      <c r="H32" s="23">
        <f t="shared" ref="H32" si="18">$D32*G32</f>
        <v>0</v>
      </c>
    </row>
    <row r="33" spans="1:8">
      <c r="A33" s="3"/>
      <c r="B33" s="17" t="s">
        <v>22</v>
      </c>
      <c r="C33" s="3" t="s">
        <v>8</v>
      </c>
      <c r="D33" s="23">
        <v>5350000</v>
      </c>
      <c r="E33" s="1"/>
      <c r="F33" s="23">
        <f t="shared" si="0"/>
        <v>0</v>
      </c>
      <c r="G33" s="24"/>
      <c r="H33" s="23">
        <f t="shared" ref="H33" si="19">$D33*G33</f>
        <v>0</v>
      </c>
    </row>
    <row r="34" spans="1:8" ht="15">
      <c r="A34" s="26" t="s">
        <v>101</v>
      </c>
      <c r="B34" s="12" t="s">
        <v>81</v>
      </c>
      <c r="C34" s="10"/>
      <c r="D34" s="27"/>
      <c r="E34" s="9"/>
      <c r="F34" s="28">
        <f>SUM(F32:F33)</f>
        <v>0</v>
      </c>
      <c r="G34" s="29">
        <f t="shared" si="5"/>
        <v>0</v>
      </c>
      <c r="H34" s="28">
        <f>SUM(H32:H33)</f>
        <v>0</v>
      </c>
    </row>
    <row r="35" spans="1:8" ht="15">
      <c r="A35" s="26" t="s">
        <v>102</v>
      </c>
      <c r="B35" s="12" t="s">
        <v>108</v>
      </c>
      <c r="C35" s="10"/>
      <c r="D35" s="27"/>
      <c r="E35" s="9"/>
      <c r="F35" s="28">
        <f>F34+F31+F25+F21</f>
        <v>0</v>
      </c>
      <c r="G35" s="29">
        <f t="shared" si="5"/>
        <v>0</v>
      </c>
      <c r="H35" s="28">
        <f>H34+H31+H25+H21</f>
        <v>7845609.0225563906</v>
      </c>
    </row>
    <row r="36" spans="1:8">
      <c r="A36" s="3"/>
      <c r="B36" s="5" t="s">
        <v>23</v>
      </c>
      <c r="C36" s="3" t="s">
        <v>24</v>
      </c>
      <c r="D36" s="4">
        <v>20000</v>
      </c>
      <c r="E36" s="1"/>
      <c r="F36" s="23">
        <f t="shared" ref="F36:F40" si="20">$D36*E36</f>
        <v>0</v>
      </c>
      <c r="G36" s="25">
        <v>80</v>
      </c>
      <c r="H36" s="23">
        <f t="shared" ref="H36" si="21">$D36*G36</f>
        <v>1600000</v>
      </c>
    </row>
    <row r="37" spans="1:8">
      <c r="A37" s="3"/>
      <c r="B37" s="5" t="s">
        <v>25</v>
      </c>
      <c r="C37" s="3" t="s">
        <v>24</v>
      </c>
      <c r="D37" s="4">
        <v>20000</v>
      </c>
      <c r="E37" s="1"/>
      <c r="F37" s="23">
        <f t="shared" si="20"/>
        <v>0</v>
      </c>
      <c r="G37" s="25">
        <f t="shared" si="5"/>
        <v>0</v>
      </c>
      <c r="H37" s="23">
        <f t="shared" ref="H37" si="22">$D37*G37</f>
        <v>0</v>
      </c>
    </row>
    <row r="38" spans="1:8">
      <c r="A38" s="3"/>
      <c r="B38" s="5" t="s">
        <v>26</v>
      </c>
      <c r="C38" s="3" t="s">
        <v>1</v>
      </c>
      <c r="D38" s="4">
        <v>76633.743295551729</v>
      </c>
      <c r="E38" s="1">
        <f>138.4</f>
        <v>138.4</v>
      </c>
      <c r="F38" s="23">
        <f t="shared" si="20"/>
        <v>10606110.072104359</v>
      </c>
      <c r="G38" s="31">
        <f>257.2+121+144.4+207.4+E38</f>
        <v>868.4</v>
      </c>
      <c r="H38" s="23">
        <f t="shared" ref="H38" si="23">$D38*G38</f>
        <v>66548742.677857116</v>
      </c>
    </row>
    <row r="39" spans="1:8">
      <c r="A39" s="3"/>
      <c r="B39" s="5" t="s">
        <v>27</v>
      </c>
      <c r="C39" s="3" t="s">
        <v>1</v>
      </c>
      <c r="D39" s="4">
        <v>10000</v>
      </c>
      <c r="E39" s="1"/>
      <c r="F39" s="23">
        <f t="shared" si="20"/>
        <v>0</v>
      </c>
      <c r="G39" s="25">
        <v>50</v>
      </c>
      <c r="H39" s="23">
        <f t="shared" ref="H39" si="24">$D39*G39</f>
        <v>500000</v>
      </c>
    </row>
    <row r="40" spans="1:8">
      <c r="A40" s="3"/>
      <c r="B40" s="5" t="s">
        <v>28</v>
      </c>
      <c r="C40" s="3" t="s">
        <v>29</v>
      </c>
      <c r="D40" s="4">
        <v>20000</v>
      </c>
      <c r="E40" s="1"/>
      <c r="F40" s="23">
        <f t="shared" si="20"/>
        <v>0</v>
      </c>
      <c r="G40" s="25">
        <f t="shared" si="5"/>
        <v>0</v>
      </c>
      <c r="H40" s="23">
        <f t="shared" ref="H40" si="25">$D40*G40</f>
        <v>0</v>
      </c>
    </row>
    <row r="41" spans="1:8" ht="15">
      <c r="A41" s="26" t="s">
        <v>103</v>
      </c>
      <c r="B41" s="12" t="s">
        <v>109</v>
      </c>
      <c r="C41" s="10"/>
      <c r="D41" s="27"/>
      <c r="E41" s="9"/>
      <c r="F41" s="28">
        <f>SUM(F36:F40)</f>
        <v>10606110.072104359</v>
      </c>
      <c r="G41" s="29">
        <f t="shared" si="5"/>
        <v>0</v>
      </c>
      <c r="H41" s="28">
        <f>SUM(H36:H40)</f>
        <v>68648742.677857116</v>
      </c>
    </row>
    <row r="42" spans="1:8">
      <c r="A42" s="3"/>
      <c r="B42" s="5" t="s">
        <v>30</v>
      </c>
      <c r="C42" s="3" t="s">
        <v>31</v>
      </c>
      <c r="D42" s="4">
        <v>1000</v>
      </c>
      <c r="E42" s="1"/>
      <c r="F42" s="23">
        <f t="shared" ref="F42:F45" si="26">$D42*E42</f>
        <v>0</v>
      </c>
      <c r="G42" s="25">
        <f t="shared" si="5"/>
        <v>0</v>
      </c>
      <c r="H42" s="23">
        <f t="shared" ref="H42" si="27">$D42*G42</f>
        <v>0</v>
      </c>
    </row>
    <row r="43" spans="1:8">
      <c r="A43" s="3"/>
      <c r="B43" s="5" t="s">
        <v>32</v>
      </c>
      <c r="C43" s="3" t="s">
        <v>31</v>
      </c>
      <c r="D43" s="4">
        <v>1200</v>
      </c>
      <c r="E43" s="1"/>
      <c r="F43" s="23">
        <f t="shared" si="26"/>
        <v>0</v>
      </c>
      <c r="G43" s="25">
        <f t="shared" si="5"/>
        <v>0</v>
      </c>
      <c r="H43" s="23">
        <f t="shared" ref="H43" si="28">$D43*G43</f>
        <v>0</v>
      </c>
    </row>
    <row r="44" spans="1:8">
      <c r="A44" s="3"/>
      <c r="B44" s="5" t="s">
        <v>33</v>
      </c>
      <c r="C44" s="3" t="s">
        <v>31</v>
      </c>
      <c r="D44" s="4">
        <v>1400</v>
      </c>
      <c r="E44" s="19"/>
      <c r="F44" s="23">
        <f t="shared" si="26"/>
        <v>0</v>
      </c>
      <c r="G44" s="25">
        <v>7000</v>
      </c>
      <c r="H44" s="23">
        <f t="shared" ref="H44" si="29">$D44*G44</f>
        <v>9800000</v>
      </c>
    </row>
    <row r="45" spans="1:8">
      <c r="A45" s="3"/>
      <c r="B45" s="5" t="s">
        <v>34</v>
      </c>
      <c r="C45" s="3" t="s">
        <v>31</v>
      </c>
      <c r="D45" s="4">
        <v>1300</v>
      </c>
      <c r="E45" s="1"/>
      <c r="F45" s="23">
        <f t="shared" si="26"/>
        <v>0</v>
      </c>
      <c r="G45" s="25">
        <f t="shared" si="5"/>
        <v>0</v>
      </c>
      <c r="H45" s="23">
        <f t="shared" ref="H45" si="30">$D45*G45</f>
        <v>0</v>
      </c>
    </row>
    <row r="46" spans="1:8" ht="15">
      <c r="A46" s="26" t="s">
        <v>104</v>
      </c>
      <c r="B46" s="12" t="s">
        <v>110</v>
      </c>
      <c r="C46" s="10"/>
      <c r="D46" s="27"/>
      <c r="E46" s="9"/>
      <c r="F46" s="28">
        <f>SUM(F42:F45)</f>
        <v>0</v>
      </c>
      <c r="G46" s="29">
        <f t="shared" si="5"/>
        <v>0</v>
      </c>
      <c r="H46" s="28">
        <f>SUM(H42:H45)</f>
        <v>9800000</v>
      </c>
    </row>
    <row r="47" spans="1:8" ht="15">
      <c r="A47" s="26" t="s">
        <v>105</v>
      </c>
      <c r="B47" s="12" t="s">
        <v>111</v>
      </c>
      <c r="C47" s="10"/>
      <c r="D47" s="27"/>
      <c r="E47" s="9"/>
      <c r="F47" s="28">
        <f>F16+F21+F25+F31+F41+F46</f>
        <v>10606110.072104359</v>
      </c>
      <c r="G47" s="28"/>
      <c r="H47" s="28">
        <f t="shared" ref="H47" si="31">H16+H21+H25+H31+H41+H46</f>
        <v>108232535.87651819</v>
      </c>
    </row>
    <row r="48" spans="1:8">
      <c r="A48" s="3"/>
      <c r="B48" s="5" t="s">
        <v>35</v>
      </c>
      <c r="C48" s="3" t="s">
        <v>16</v>
      </c>
      <c r="D48" s="4">
        <v>40000</v>
      </c>
      <c r="E48" s="1"/>
      <c r="F48" s="23">
        <f t="shared" ref="F48:F67" si="32">$D48*E48</f>
        <v>0</v>
      </c>
      <c r="G48" s="25">
        <f t="shared" si="5"/>
        <v>0</v>
      </c>
      <c r="H48" s="23">
        <f t="shared" ref="H48" si="33">$D48*G48</f>
        <v>0</v>
      </c>
    </row>
    <row r="49" spans="1:8">
      <c r="A49" s="3"/>
      <c r="B49" s="2" t="s">
        <v>36</v>
      </c>
      <c r="C49" s="3" t="s">
        <v>16</v>
      </c>
      <c r="D49" s="4">
        <v>49107</v>
      </c>
      <c r="E49" s="20"/>
      <c r="F49" s="23">
        <f t="shared" si="32"/>
        <v>0</v>
      </c>
      <c r="G49" s="25">
        <v>55</v>
      </c>
      <c r="H49" s="23">
        <f t="shared" ref="H49" si="34">$D49*G49</f>
        <v>2700885</v>
      </c>
    </row>
    <row r="50" spans="1:8">
      <c r="A50" s="3"/>
      <c r="B50" s="5" t="s">
        <v>37</v>
      </c>
      <c r="C50" s="3" t="s">
        <v>16</v>
      </c>
      <c r="D50" s="4">
        <v>22500</v>
      </c>
      <c r="E50" s="20"/>
      <c r="F50" s="23">
        <f t="shared" si="32"/>
        <v>0</v>
      </c>
      <c r="G50" s="25">
        <v>55</v>
      </c>
      <c r="H50" s="23">
        <f t="shared" ref="H50" si="35">$D50*G50</f>
        <v>1237500</v>
      </c>
    </row>
    <row r="51" spans="1:8">
      <c r="A51" s="3"/>
      <c r="B51" s="5" t="s">
        <v>38</v>
      </c>
      <c r="C51" s="3" t="s">
        <v>16</v>
      </c>
      <c r="D51" s="4">
        <v>40000</v>
      </c>
      <c r="E51" s="32"/>
      <c r="F51" s="23">
        <f t="shared" si="32"/>
        <v>0</v>
      </c>
      <c r="G51" s="25">
        <f t="shared" si="5"/>
        <v>0</v>
      </c>
      <c r="H51" s="23">
        <f t="shared" ref="H51" si="36">$D51*G51</f>
        <v>0</v>
      </c>
    </row>
    <row r="52" spans="1:8">
      <c r="A52" s="3"/>
      <c r="B52" s="5" t="s">
        <v>39</v>
      </c>
      <c r="C52" s="3" t="s">
        <v>16</v>
      </c>
      <c r="D52" s="4">
        <v>22500</v>
      </c>
      <c r="E52" s="32"/>
      <c r="F52" s="23">
        <f t="shared" si="32"/>
        <v>0</v>
      </c>
      <c r="G52" s="25">
        <f t="shared" si="5"/>
        <v>0</v>
      </c>
      <c r="H52" s="23">
        <f t="shared" ref="H52" si="37">$D52*G52</f>
        <v>0</v>
      </c>
    </row>
    <row r="53" spans="1:8">
      <c r="A53" s="3"/>
      <c r="B53" s="5" t="s">
        <v>40</v>
      </c>
      <c r="C53" s="3" t="s">
        <v>16</v>
      </c>
      <c r="D53" s="4">
        <v>25000</v>
      </c>
      <c r="E53" s="32"/>
      <c r="F53" s="23">
        <f t="shared" si="32"/>
        <v>0</v>
      </c>
      <c r="G53" s="25">
        <v>55</v>
      </c>
      <c r="H53" s="23">
        <f t="shared" ref="H53" si="38">$D53*G53</f>
        <v>1375000</v>
      </c>
    </row>
    <row r="54" spans="1:8">
      <c r="A54" s="3"/>
      <c r="B54" s="5" t="s">
        <v>41</v>
      </c>
      <c r="C54" s="3" t="s">
        <v>16</v>
      </c>
      <c r="D54" s="4">
        <v>51500</v>
      </c>
      <c r="E54" s="32"/>
      <c r="F54" s="23">
        <f t="shared" si="32"/>
        <v>0</v>
      </c>
      <c r="G54" s="25">
        <v>55</v>
      </c>
      <c r="H54" s="23">
        <f t="shared" ref="H54" si="39">$D54*G54</f>
        <v>2832500</v>
      </c>
    </row>
    <row r="55" spans="1:8">
      <c r="A55" s="3"/>
      <c r="B55" s="2" t="s">
        <v>42</v>
      </c>
      <c r="C55" s="3" t="s">
        <v>16</v>
      </c>
      <c r="D55" s="4">
        <v>59000</v>
      </c>
      <c r="E55" s="32"/>
      <c r="F55" s="23">
        <f t="shared" si="32"/>
        <v>0</v>
      </c>
      <c r="G55" s="25">
        <v>55</v>
      </c>
      <c r="H55" s="23">
        <f t="shared" ref="H55" si="40">$D55*G55</f>
        <v>3245000</v>
      </c>
    </row>
    <row r="56" spans="1:8">
      <c r="A56" s="3"/>
      <c r="B56" s="5" t="s">
        <v>43</v>
      </c>
      <c r="C56" s="3" t="s">
        <v>16</v>
      </c>
      <c r="D56" s="30">
        <v>6000000</v>
      </c>
      <c r="E56" s="32"/>
      <c r="F56" s="23">
        <f t="shared" si="32"/>
        <v>0</v>
      </c>
      <c r="G56" s="25">
        <f t="shared" si="5"/>
        <v>0</v>
      </c>
      <c r="H56" s="23">
        <f t="shared" ref="H56" si="41">$D56*G56</f>
        <v>0</v>
      </c>
    </row>
    <row r="57" spans="1:8">
      <c r="A57" s="3"/>
      <c r="B57" s="2" t="s">
        <v>87</v>
      </c>
      <c r="C57" s="3" t="s">
        <v>16</v>
      </c>
      <c r="D57" s="30">
        <v>2885675</v>
      </c>
      <c r="E57" s="32"/>
      <c r="F57" s="23">
        <f t="shared" si="32"/>
        <v>0</v>
      </c>
      <c r="G57" s="25">
        <f t="shared" si="5"/>
        <v>0</v>
      </c>
      <c r="H57" s="23">
        <f t="shared" ref="H57" si="42">$D57*G57</f>
        <v>0</v>
      </c>
    </row>
    <row r="58" spans="1:8">
      <c r="A58" s="3"/>
      <c r="B58" s="5" t="s">
        <v>44</v>
      </c>
      <c r="C58" s="3" t="s">
        <v>16</v>
      </c>
      <c r="D58" s="4">
        <v>130000</v>
      </c>
      <c r="E58" s="32"/>
      <c r="F58" s="23">
        <f t="shared" si="32"/>
        <v>0</v>
      </c>
      <c r="G58" s="25">
        <v>8</v>
      </c>
      <c r="H58" s="23">
        <f t="shared" ref="H58" si="43">$D58*G58</f>
        <v>1040000</v>
      </c>
    </row>
    <row r="59" spans="1:8">
      <c r="A59" s="3"/>
      <c r="B59" s="2" t="s">
        <v>45</v>
      </c>
      <c r="C59" s="3" t="s">
        <v>16</v>
      </c>
      <c r="D59" s="4">
        <v>263177</v>
      </c>
      <c r="E59" s="32"/>
      <c r="F59" s="23">
        <f t="shared" si="32"/>
        <v>0</v>
      </c>
      <c r="G59" s="25">
        <v>13</v>
      </c>
      <c r="H59" s="23">
        <f t="shared" ref="H59" si="44">$D59*G59</f>
        <v>3421301</v>
      </c>
    </row>
    <row r="60" spans="1:8">
      <c r="A60" s="3"/>
      <c r="B60" s="2" t="s">
        <v>46</v>
      </c>
      <c r="C60" s="3" t="s">
        <v>16</v>
      </c>
      <c r="D60" s="4">
        <v>327500</v>
      </c>
      <c r="E60" s="32"/>
      <c r="F60" s="23">
        <f t="shared" si="32"/>
        <v>0</v>
      </c>
      <c r="G60" s="25">
        <v>8</v>
      </c>
      <c r="H60" s="23">
        <f t="shared" ref="H60" si="45">$D60*G60</f>
        <v>2620000</v>
      </c>
    </row>
    <row r="61" spans="1:8">
      <c r="A61" s="3"/>
      <c r="B61" s="2" t="s">
        <v>47</v>
      </c>
      <c r="C61" s="3" t="s">
        <v>16</v>
      </c>
      <c r="D61" s="4">
        <v>161000</v>
      </c>
      <c r="E61" s="32"/>
      <c r="F61" s="23">
        <f t="shared" si="32"/>
        <v>0</v>
      </c>
      <c r="G61" s="25">
        <v>12</v>
      </c>
      <c r="H61" s="23">
        <f t="shared" ref="H61" si="46">$D61*G61</f>
        <v>1932000</v>
      </c>
    </row>
    <row r="62" spans="1:8">
      <c r="A62" s="3"/>
      <c r="B62" s="2" t="s">
        <v>48</v>
      </c>
      <c r="C62" s="3" t="s">
        <v>16</v>
      </c>
      <c r="D62" s="33">
        <v>1000225</v>
      </c>
      <c r="E62" s="32"/>
      <c r="F62" s="23">
        <f t="shared" si="32"/>
        <v>0</v>
      </c>
      <c r="G62" s="25">
        <f t="shared" si="5"/>
        <v>0</v>
      </c>
      <c r="H62" s="23">
        <f t="shared" ref="H62" si="47">$D62*G62</f>
        <v>0</v>
      </c>
    </row>
    <row r="63" spans="1:8">
      <c r="A63" s="3"/>
      <c r="B63" s="2" t="s">
        <v>49</v>
      </c>
      <c r="C63" s="3" t="s">
        <v>16</v>
      </c>
      <c r="D63" s="33">
        <v>668588</v>
      </c>
      <c r="E63" s="32"/>
      <c r="F63" s="23">
        <f t="shared" si="32"/>
        <v>0</v>
      </c>
      <c r="G63" s="25">
        <f t="shared" si="5"/>
        <v>0</v>
      </c>
      <c r="H63" s="23">
        <f t="shared" ref="H63" si="48">$D63*G63</f>
        <v>0</v>
      </c>
    </row>
    <row r="64" spans="1:8">
      <c r="A64" s="3"/>
      <c r="B64" s="2" t="s">
        <v>50</v>
      </c>
      <c r="C64" s="3" t="s">
        <v>16</v>
      </c>
      <c r="D64" s="33">
        <v>1300600</v>
      </c>
      <c r="E64" s="32"/>
      <c r="F64" s="23">
        <f t="shared" si="32"/>
        <v>0</v>
      </c>
      <c r="G64" s="25">
        <f t="shared" si="5"/>
        <v>0</v>
      </c>
      <c r="H64" s="23">
        <f t="shared" ref="H64" si="49">$D64*G64</f>
        <v>0</v>
      </c>
    </row>
    <row r="65" spans="1:8">
      <c r="A65" s="3"/>
      <c r="B65" s="6" t="s">
        <v>51</v>
      </c>
      <c r="C65" s="3" t="s">
        <v>16</v>
      </c>
      <c r="D65" s="4">
        <v>9000</v>
      </c>
      <c r="E65" s="32"/>
      <c r="F65" s="23">
        <f t="shared" si="32"/>
        <v>0</v>
      </c>
      <c r="G65" s="25">
        <f t="shared" si="5"/>
        <v>0</v>
      </c>
      <c r="H65" s="23">
        <f t="shared" ref="H65" si="50">$D65*G65</f>
        <v>0</v>
      </c>
    </row>
    <row r="66" spans="1:8">
      <c r="A66" s="3"/>
      <c r="B66" s="6" t="s">
        <v>52</v>
      </c>
      <c r="C66" s="3" t="s">
        <v>16</v>
      </c>
      <c r="D66" s="4">
        <v>6000</v>
      </c>
      <c r="E66" s="32"/>
      <c r="F66" s="23">
        <f t="shared" si="32"/>
        <v>0</v>
      </c>
      <c r="G66" s="25">
        <f t="shared" si="5"/>
        <v>0</v>
      </c>
      <c r="H66" s="23">
        <f t="shared" ref="H66" si="51">$D66*G66</f>
        <v>0</v>
      </c>
    </row>
    <row r="67" spans="1:8">
      <c r="A67" s="3"/>
      <c r="B67" s="6" t="s">
        <v>53</v>
      </c>
      <c r="C67" s="3" t="s">
        <v>16</v>
      </c>
      <c r="D67" s="4">
        <v>1000</v>
      </c>
      <c r="E67" s="32"/>
      <c r="F67" s="23">
        <f t="shared" si="32"/>
        <v>0</v>
      </c>
      <c r="G67" s="25">
        <f t="shared" si="5"/>
        <v>0</v>
      </c>
      <c r="H67" s="23">
        <f t="shared" ref="H67" si="52">$D67*G67</f>
        <v>0</v>
      </c>
    </row>
    <row r="68" spans="1:8" ht="15">
      <c r="A68" s="26" t="s">
        <v>106</v>
      </c>
      <c r="B68" s="12" t="s">
        <v>54</v>
      </c>
      <c r="C68" s="10"/>
      <c r="D68" s="27"/>
      <c r="E68" s="34"/>
      <c r="F68" s="28">
        <f>SUM(F48:F67)</f>
        <v>0</v>
      </c>
      <c r="G68" s="28"/>
      <c r="H68" s="28">
        <f t="shared" ref="H68" si="53">SUM(H48:H67)</f>
        <v>20404186</v>
      </c>
    </row>
    <row r="69" spans="1:8">
      <c r="A69" s="3"/>
      <c r="B69" s="5" t="s">
        <v>55</v>
      </c>
      <c r="C69" s="3" t="s">
        <v>56</v>
      </c>
      <c r="D69" s="4"/>
      <c r="E69" s="32"/>
      <c r="F69" s="23">
        <v>0</v>
      </c>
      <c r="G69" s="25">
        <f t="shared" si="5"/>
        <v>0</v>
      </c>
      <c r="H69" s="23">
        <v>0</v>
      </c>
    </row>
    <row r="70" spans="1:8">
      <c r="A70" s="3"/>
      <c r="B70" s="5" t="s">
        <v>123</v>
      </c>
      <c r="C70" s="3" t="s">
        <v>8</v>
      </c>
      <c r="D70" s="4">
        <v>40000</v>
      </c>
      <c r="E70" s="32">
        <v>650</v>
      </c>
      <c r="F70" s="23">
        <f>D70*E70</f>
        <v>26000000</v>
      </c>
      <c r="G70" s="25">
        <f t="shared" si="5"/>
        <v>650</v>
      </c>
      <c r="H70" s="23">
        <f>G70*D70</f>
        <v>26000000</v>
      </c>
    </row>
    <row r="71" spans="1:8">
      <c r="A71" s="3"/>
      <c r="B71" s="5" t="s">
        <v>22</v>
      </c>
      <c r="C71" s="3" t="s">
        <v>8</v>
      </c>
      <c r="D71" s="4">
        <v>5350000</v>
      </c>
      <c r="E71" s="32">
        <v>7</v>
      </c>
      <c r="F71" s="23">
        <f>D71*E71</f>
        <v>37450000</v>
      </c>
      <c r="G71" s="24">
        <f>E71+11.75</f>
        <v>18.75</v>
      </c>
      <c r="H71" s="23">
        <f>G71*D71</f>
        <v>100312500</v>
      </c>
    </row>
    <row r="72" spans="1:8">
      <c r="A72" s="3"/>
      <c r="B72" s="5" t="s">
        <v>57</v>
      </c>
      <c r="C72" s="3" t="s">
        <v>58</v>
      </c>
      <c r="D72" s="30">
        <v>700000</v>
      </c>
      <c r="E72" s="25">
        <v>1</v>
      </c>
      <c r="F72" s="23">
        <f t="shared" ref="F72:F74" si="54">$D72*E72</f>
        <v>700000</v>
      </c>
      <c r="G72" s="25">
        <v>6</v>
      </c>
      <c r="H72" s="23">
        <f t="shared" ref="H72" si="55">$D72*G72</f>
        <v>4200000</v>
      </c>
    </row>
    <row r="73" spans="1:8">
      <c r="A73" s="3"/>
      <c r="B73" s="5" t="s">
        <v>59</v>
      </c>
      <c r="C73" s="7"/>
      <c r="D73" s="30">
        <v>3000000</v>
      </c>
      <c r="E73" s="32"/>
      <c r="F73" s="23">
        <f t="shared" si="54"/>
        <v>0</v>
      </c>
      <c r="G73" s="25">
        <f t="shared" si="5"/>
        <v>0</v>
      </c>
      <c r="H73" s="23">
        <f t="shared" ref="H73" si="56">$D73*G73</f>
        <v>0</v>
      </c>
    </row>
    <row r="74" spans="1:8">
      <c r="A74" s="3"/>
      <c r="B74" s="2" t="s">
        <v>60</v>
      </c>
      <c r="C74" s="7" t="s">
        <v>61</v>
      </c>
      <c r="D74" s="30">
        <v>130000</v>
      </c>
      <c r="E74" s="32"/>
      <c r="F74" s="23">
        <f t="shared" si="54"/>
        <v>0</v>
      </c>
      <c r="G74" s="25">
        <v>2</v>
      </c>
      <c r="H74" s="23">
        <f t="shared" ref="H74" si="57">$D74*G74</f>
        <v>260000</v>
      </c>
    </row>
    <row r="75" spans="1:8" ht="15">
      <c r="A75" s="26" t="s">
        <v>107</v>
      </c>
      <c r="B75" s="12" t="s">
        <v>112</v>
      </c>
      <c r="C75" s="10"/>
      <c r="D75" s="27"/>
      <c r="E75" s="34"/>
      <c r="F75" s="28">
        <f>SUM(F69:F74)</f>
        <v>64150000</v>
      </c>
      <c r="G75" s="34"/>
      <c r="H75" s="28">
        <f>SUM(H69:H74)</f>
        <v>130772500</v>
      </c>
    </row>
    <row r="76" spans="1:8" ht="15">
      <c r="A76" s="26" t="s">
        <v>113</v>
      </c>
      <c r="B76" s="12" t="s">
        <v>117</v>
      </c>
      <c r="C76" s="10"/>
      <c r="D76" s="27"/>
      <c r="E76" s="34"/>
      <c r="F76" s="28">
        <f>F34+F75+F68</f>
        <v>64150000</v>
      </c>
      <c r="G76" s="28"/>
      <c r="H76" s="28">
        <f>H34+H75+H68</f>
        <v>151176686</v>
      </c>
    </row>
    <row r="77" spans="1:8" ht="15">
      <c r="A77" s="10" t="s">
        <v>114</v>
      </c>
      <c r="B77" s="11" t="s">
        <v>92</v>
      </c>
      <c r="C77" s="10"/>
      <c r="D77" s="27"/>
      <c r="E77" s="34"/>
      <c r="F77" s="28">
        <f>F47+F76</f>
        <v>74756110.072104365</v>
      </c>
      <c r="G77" s="28"/>
      <c r="H77" s="28">
        <f>H47+H76</f>
        <v>259409221.87651819</v>
      </c>
    </row>
    <row r="78" spans="1:8" ht="15">
      <c r="A78" s="10" t="s">
        <v>115</v>
      </c>
      <c r="B78" s="18" t="s">
        <v>93</v>
      </c>
      <c r="C78" s="35"/>
      <c r="D78" s="36"/>
      <c r="E78" s="34"/>
      <c r="F78" s="37">
        <f>0.1*F77</f>
        <v>7475611.0072104372</v>
      </c>
      <c r="G78" s="37"/>
      <c r="H78" s="37">
        <f t="shared" ref="H78" si="58">0.1*H77</f>
        <v>25940922.18765182</v>
      </c>
    </row>
    <row r="79" spans="1:8" ht="15">
      <c r="A79" s="26" t="s">
        <v>116</v>
      </c>
      <c r="B79" s="12" t="s">
        <v>62</v>
      </c>
      <c r="C79" s="10"/>
      <c r="D79" s="27"/>
      <c r="E79" s="34"/>
      <c r="F79" s="28">
        <f>F76+F78+F47</f>
        <v>82231721.079314798</v>
      </c>
      <c r="G79" s="34"/>
      <c r="H79" s="28">
        <f>H76+H78+H47</f>
        <v>285350144.06417</v>
      </c>
    </row>
    <row r="80" spans="1:8">
      <c r="G80" s="38"/>
    </row>
    <row r="81" spans="1:8">
      <c r="A81" s="21" t="s">
        <v>74</v>
      </c>
      <c r="G81" s="38"/>
      <c r="H81" s="38"/>
    </row>
    <row r="82" spans="1:8">
      <c r="B82" s="21" t="s">
        <v>77</v>
      </c>
      <c r="F82" s="21" t="s">
        <v>122</v>
      </c>
    </row>
    <row r="84" spans="1:8">
      <c r="B84" s="21" t="s">
        <v>85</v>
      </c>
      <c r="F84" s="21" t="s">
        <v>121</v>
      </c>
    </row>
    <row r="86" spans="1:8">
      <c r="B86" s="21" t="s">
        <v>63</v>
      </c>
      <c r="F86" s="21" t="s">
        <v>120</v>
      </c>
    </row>
    <row r="88" spans="1:8">
      <c r="A88" s="21" t="s">
        <v>75</v>
      </c>
    </row>
    <row r="89" spans="1:8">
      <c r="B89" s="21" t="s">
        <v>94</v>
      </c>
      <c r="F89" s="21" t="s">
        <v>119</v>
      </c>
      <c r="H89" s="39"/>
    </row>
    <row r="90" spans="1:8">
      <c r="H90" s="39"/>
    </row>
    <row r="91" spans="1:8">
      <c r="A91" s="21" t="s">
        <v>76</v>
      </c>
    </row>
    <row r="92" spans="1:8">
      <c r="B92" s="21" t="s">
        <v>95</v>
      </c>
      <c r="F92" s="21" t="s">
        <v>84</v>
      </c>
      <c r="H92" s="39"/>
    </row>
    <row r="94" spans="1:8">
      <c r="B94" s="21" t="s">
        <v>96</v>
      </c>
      <c r="F94" s="21" t="s">
        <v>118</v>
      </c>
    </row>
    <row r="95" spans="1:8">
      <c r="A95" s="40"/>
      <c r="B95" s="40"/>
      <c r="C95" s="40"/>
      <c r="D95" s="40"/>
      <c r="H95" s="39"/>
    </row>
  </sheetData>
  <mergeCells count="10">
    <mergeCell ref="A95:D95"/>
    <mergeCell ref="A2:H2"/>
    <mergeCell ref="A4:H4"/>
    <mergeCell ref="F6:H6"/>
    <mergeCell ref="A8:A9"/>
    <mergeCell ref="B8:B9"/>
    <mergeCell ref="E8:F8"/>
    <mergeCell ref="G8:H8"/>
    <mergeCell ref="A3:H3"/>
    <mergeCell ref="A5:H5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</vt:lpstr>
      <vt:lpstr>Гүйцэтгэл!Print_Titles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Ganbaatar</dc:creator>
  <cp:lastModifiedBy>Sudaltmana LLC</cp:lastModifiedBy>
  <cp:lastPrinted>2023-06-20T03:48:28Z</cp:lastPrinted>
  <dcterms:created xsi:type="dcterms:W3CDTF">2022-07-21T01:32:30Z</dcterms:created>
  <dcterms:modified xsi:type="dcterms:W3CDTF">2023-06-20T06:52:51Z</dcterms:modified>
</cp:coreProperties>
</file>