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3\"/>
    </mc:Choice>
  </mc:AlternateContent>
  <xr:revisionPtr revIDLastSave="0" documentId="13_ncr:1_{678BF350-2B62-4B08-9C72-38307E5EE1D1}" xr6:coauthVersionLast="47" xr6:coauthVersionMax="47" xr10:uidLastSave="{00000000-0000-0000-0000-000000000000}"/>
  <bookViews>
    <workbookView xWindow="-120" yWindow="-120" windowWidth="29040" windowHeight="15720" tabRatio="992" activeTab="6" xr2:uid="{00000000-000D-0000-FFFF-FFFF00000000}"/>
  </bookViews>
  <sheets>
    <sheet name="1-2023" sheetId="69" r:id="rId1"/>
    <sheet name="2-2023" sheetId="70" r:id="rId2"/>
    <sheet name="3-2023" sheetId="71" r:id="rId3"/>
    <sheet name="4-2023" sheetId="72" r:id="rId4"/>
    <sheet name="5-2023" sheetId="74" r:id="rId5"/>
    <sheet name="6-2023" sheetId="75" r:id="rId6"/>
    <sheet name="2023 (8)" sheetId="76" r:id="rId7"/>
    <sheet name="санхүүжилт" sheetId="73" r:id="rId8"/>
  </sheets>
  <calcPr calcId="191029"/>
</workbook>
</file>

<file path=xl/calcChain.xml><?xml version="1.0" encoding="utf-8"?>
<calcChain xmlns="http://schemas.openxmlformats.org/spreadsheetml/2006/main">
  <c r="E21" i="76" l="1"/>
  <c r="E20" i="76"/>
  <c r="W23" i="76" l="1"/>
  <c r="W24" i="76"/>
  <c r="W22" i="76"/>
  <c r="W21" i="76"/>
  <c r="W20" i="76"/>
  <c r="W19" i="76"/>
  <c r="W18" i="76"/>
  <c r="W16" i="76"/>
  <c r="W17" i="76"/>
  <c r="W15" i="76"/>
  <c r="W14" i="76"/>
  <c r="W13" i="76"/>
  <c r="W12" i="76"/>
  <c r="W11" i="76"/>
  <c r="W10" i="76"/>
  <c r="S25" i="76"/>
  <c r="S26" i="76" s="1"/>
  <c r="S27" i="76" s="1"/>
  <c r="R25" i="76"/>
  <c r="R26" i="76" s="1"/>
  <c r="R27" i="76" s="1"/>
  <c r="Q25" i="76"/>
  <c r="P25" i="76"/>
  <c r="P26" i="76" s="1"/>
  <c r="P27" i="76" s="1"/>
  <c r="N25" i="76"/>
  <c r="L25" i="76"/>
  <c r="L26" i="76" s="1"/>
  <c r="L27" i="76" s="1"/>
  <c r="K25" i="76"/>
  <c r="K26" i="76" s="1"/>
  <c r="K27" i="76" s="1"/>
  <c r="J25" i="76"/>
  <c r="J26" i="76" s="1"/>
  <c r="J27" i="76" s="1"/>
  <c r="I25" i="76"/>
  <c r="I26" i="76" s="1"/>
  <c r="I27" i="76" s="1"/>
  <c r="H25" i="76"/>
  <c r="H26" i="76" s="1"/>
  <c r="H27" i="76" s="1"/>
  <c r="G25" i="76"/>
  <c r="G26" i="76" s="1"/>
  <c r="F25" i="76"/>
  <c r="D25" i="76"/>
  <c r="T24" i="76"/>
  <c r="T23" i="76"/>
  <c r="T22" i="76"/>
  <c r="T21" i="76"/>
  <c r="T20" i="76"/>
  <c r="T19" i="76"/>
  <c r="E18" i="76"/>
  <c r="T18" i="76" s="1"/>
  <c r="E17" i="76"/>
  <c r="T17" i="76" s="1"/>
  <c r="E16" i="76"/>
  <c r="T16" i="76" s="1"/>
  <c r="E15" i="76"/>
  <c r="T15" i="76" s="1"/>
  <c r="E14" i="76"/>
  <c r="T14" i="76" s="1"/>
  <c r="E13" i="76"/>
  <c r="T13" i="76" s="1"/>
  <c r="E12" i="76"/>
  <c r="T12" i="76" s="1"/>
  <c r="V12" i="76" s="1"/>
  <c r="E11" i="76"/>
  <c r="T11" i="76" s="1"/>
  <c r="E10" i="76"/>
  <c r="T10" i="76" s="1"/>
  <c r="V15" i="76" l="1"/>
  <c r="V13" i="76"/>
  <c r="V14" i="76"/>
  <c r="V10" i="76"/>
  <c r="V11" i="76"/>
  <c r="V22" i="76"/>
  <c r="V24" i="76"/>
  <c r="V23" i="76"/>
  <c r="V17" i="76"/>
  <c r="V16" i="76"/>
  <c r="V20" i="76"/>
  <c r="V21" i="76"/>
  <c r="V18" i="76"/>
  <c r="V19" i="76"/>
  <c r="G27" i="76"/>
  <c r="T25" i="76"/>
  <c r="N26" i="76"/>
  <c r="N27" i="76" s="1"/>
  <c r="Q26" i="76"/>
  <c r="Q27" i="76" s="1"/>
  <c r="D26" i="76"/>
  <c r="D27" i="76" s="1"/>
  <c r="D29" i="76" s="1"/>
  <c r="E25" i="76"/>
  <c r="F26" i="76"/>
  <c r="F27" i="76" s="1"/>
  <c r="E26" i="76" l="1"/>
  <c r="E27" i="76" s="1"/>
  <c r="E29" i="76" s="1"/>
  <c r="T26" i="76"/>
  <c r="T27" i="76" s="1"/>
  <c r="I9" i="73" l="1"/>
  <c r="I7" i="73"/>
  <c r="H26" i="75"/>
  <c r="F26" i="75"/>
  <c r="G23" i="75"/>
  <c r="H23" i="75" s="1"/>
  <c r="F23" i="75"/>
  <c r="G55" i="74"/>
  <c r="G55" i="75"/>
  <c r="G54" i="75"/>
  <c r="G46" i="75"/>
  <c r="G47" i="75"/>
  <c r="G48" i="75"/>
  <c r="G50" i="75"/>
  <c r="G51" i="75"/>
  <c r="G52" i="75"/>
  <c r="G45" i="75"/>
  <c r="G40" i="75"/>
  <c r="G41" i="75"/>
  <c r="G42" i="75"/>
  <c r="G39" i="75"/>
  <c r="G38" i="75"/>
  <c r="G36" i="75"/>
  <c r="G35" i="75"/>
  <c r="G29" i="75"/>
  <c r="G28" i="75"/>
  <c r="G27" i="75"/>
  <c r="G21" i="75"/>
  <c r="G20" i="75"/>
  <c r="H55" i="75" l="1"/>
  <c r="F55" i="75"/>
  <c r="H54" i="75"/>
  <c r="F54" i="75"/>
  <c r="F56" i="75" s="1"/>
  <c r="H52" i="75"/>
  <c r="F52" i="75"/>
  <c r="H51" i="75"/>
  <c r="H50" i="75"/>
  <c r="H48" i="75"/>
  <c r="H47" i="75"/>
  <c r="H46" i="75"/>
  <c r="F46" i="75"/>
  <c r="F53" i="75" s="1"/>
  <c r="F57" i="75" s="1"/>
  <c r="H45" i="75"/>
  <c r="F45" i="75"/>
  <c r="H42" i="75"/>
  <c r="F42" i="75"/>
  <c r="H41" i="75"/>
  <c r="F41" i="75"/>
  <c r="H40" i="75"/>
  <c r="F40" i="75"/>
  <c r="H39" i="75"/>
  <c r="F39" i="75"/>
  <c r="H38" i="75"/>
  <c r="F38" i="75"/>
  <c r="F43" i="75" s="1"/>
  <c r="H36" i="75"/>
  <c r="H35" i="75"/>
  <c r="F35" i="75"/>
  <c r="F37" i="75" s="1"/>
  <c r="H33" i="75"/>
  <c r="H29" i="75"/>
  <c r="H28" i="75"/>
  <c r="H27" i="75"/>
  <c r="F27" i="75"/>
  <c r="F31" i="75" s="1"/>
  <c r="H21" i="75"/>
  <c r="F21" i="75"/>
  <c r="F22" i="75" s="1"/>
  <c r="F32" i="75" s="1"/>
  <c r="H20" i="75"/>
  <c r="F20" i="75"/>
  <c r="H18" i="75"/>
  <c r="H19" i="75" s="1"/>
  <c r="H17" i="75"/>
  <c r="F46" i="74"/>
  <c r="F51" i="74"/>
  <c r="G52" i="74"/>
  <c r="H52" i="74" s="1"/>
  <c r="G51" i="74"/>
  <c r="H51" i="74" s="1"/>
  <c r="F52" i="74"/>
  <c r="F45" i="74"/>
  <c r="G47" i="74"/>
  <c r="H47" i="74" s="1"/>
  <c r="G46" i="74"/>
  <c r="H46" i="74" s="1"/>
  <c r="G45" i="74"/>
  <c r="H45" i="74" s="1"/>
  <c r="G42" i="74"/>
  <c r="H42" i="74" s="1"/>
  <c r="G41" i="74"/>
  <c r="H41" i="74" s="1"/>
  <c r="G40" i="74"/>
  <c r="H40" i="74" s="1"/>
  <c r="G39" i="74"/>
  <c r="H39" i="74" s="1"/>
  <c r="G38" i="74"/>
  <c r="H38" i="74" s="1"/>
  <c r="G36" i="74"/>
  <c r="H36" i="74" s="1"/>
  <c r="G35" i="74"/>
  <c r="H35" i="74" s="1"/>
  <c r="H37" i="75" l="1"/>
  <c r="F44" i="75"/>
  <c r="F58" i="75" s="1"/>
  <c r="F59" i="75" s="1"/>
  <c r="F60" i="75" s="1"/>
  <c r="C8" i="73" s="1"/>
  <c r="D8" i="73" s="1"/>
  <c r="H31" i="75"/>
  <c r="H22" i="75"/>
  <c r="H32" i="75" s="1"/>
  <c r="H43" i="75"/>
  <c r="H53" i="75"/>
  <c r="H56" i="75"/>
  <c r="H33" i="74"/>
  <c r="G29" i="74"/>
  <c r="H29" i="74" s="1"/>
  <c r="F29" i="74"/>
  <c r="G28" i="74"/>
  <c r="H28" i="74" s="1"/>
  <c r="F28" i="74"/>
  <c r="G27" i="74"/>
  <c r="H27" i="74" s="1"/>
  <c r="F27" i="74"/>
  <c r="G21" i="74"/>
  <c r="H21" i="74" s="1"/>
  <c r="F21" i="74"/>
  <c r="G20" i="74"/>
  <c r="H20" i="74" s="1"/>
  <c r="F53" i="74"/>
  <c r="G50" i="74"/>
  <c r="H50" i="74" s="1"/>
  <c r="F50" i="74"/>
  <c r="G54" i="74"/>
  <c r="H44" i="75" l="1"/>
  <c r="H57" i="75"/>
  <c r="F31" i="74"/>
  <c r="H31" i="74"/>
  <c r="H58" i="75" l="1"/>
  <c r="H59" i="75" s="1"/>
  <c r="H60" i="75" s="1"/>
  <c r="H55" i="74"/>
  <c r="F55" i="74"/>
  <c r="H54" i="74"/>
  <c r="F54" i="74"/>
  <c r="F56" i="74" s="1"/>
  <c r="F57" i="74" s="1"/>
  <c r="H48" i="74"/>
  <c r="H53" i="74"/>
  <c r="F42" i="74"/>
  <c r="F41" i="74"/>
  <c r="F40" i="74"/>
  <c r="F39" i="74"/>
  <c r="F38" i="74"/>
  <c r="F35" i="74"/>
  <c r="F20" i="74"/>
  <c r="F22" i="74" s="1"/>
  <c r="F32" i="74" s="1"/>
  <c r="H18" i="74"/>
  <c r="H17" i="74"/>
  <c r="F44" i="72"/>
  <c r="F37" i="74" l="1"/>
  <c r="H56" i="74"/>
  <c r="F43" i="74"/>
  <c r="H19" i="74"/>
  <c r="H43" i="74"/>
  <c r="H37" i="74"/>
  <c r="H22" i="74"/>
  <c r="H32" i="74" s="1"/>
  <c r="H43" i="72"/>
  <c r="G39" i="72"/>
  <c r="H39" i="72"/>
  <c r="G40" i="72"/>
  <c r="H40" i="72"/>
  <c r="G41" i="72"/>
  <c r="H41" i="72"/>
  <c r="G42" i="72"/>
  <c r="H42" i="72"/>
  <c r="H38" i="72"/>
  <c r="G38" i="72"/>
  <c r="G35" i="72"/>
  <c r="F35" i="72"/>
  <c r="H35" i="72" s="1"/>
  <c r="G33" i="72"/>
  <c r="F33" i="72"/>
  <c r="H33" i="72" s="1"/>
  <c r="H22" i="72"/>
  <c r="H32" i="72" s="1"/>
  <c r="F32" i="72"/>
  <c r="F22" i="72"/>
  <c r="F43" i="72"/>
  <c r="F42" i="72"/>
  <c r="F41" i="72"/>
  <c r="F40" i="72"/>
  <c r="F39" i="72"/>
  <c r="F38" i="72"/>
  <c r="G36" i="72"/>
  <c r="H20" i="72"/>
  <c r="G20" i="72"/>
  <c r="F20" i="72"/>
  <c r="G54" i="72"/>
  <c r="H54" i="72" s="1"/>
  <c r="F54" i="72"/>
  <c r="G53" i="72"/>
  <c r="I10" i="73"/>
  <c r="G5" i="73"/>
  <c r="G6" i="73" s="1"/>
  <c r="C5" i="73"/>
  <c r="C4" i="73"/>
  <c r="C3" i="73"/>
  <c r="D3" i="73" s="1"/>
  <c r="H57" i="74" l="1"/>
  <c r="F44" i="74"/>
  <c r="F58" i="74" s="1"/>
  <c r="F59" i="74" s="1"/>
  <c r="F60" i="74" s="1"/>
  <c r="C7" i="73" s="1"/>
  <c r="H44" i="74"/>
  <c r="I6" i="73"/>
  <c r="G7" i="73"/>
  <c r="G9" i="73"/>
  <c r="D4" i="73"/>
  <c r="D5" i="73"/>
  <c r="H58" i="74" l="1"/>
  <c r="H59" i="74" s="1"/>
  <c r="H60" i="74" s="1"/>
  <c r="H18" i="72"/>
  <c r="H53" i="72" l="1"/>
  <c r="H55" i="72" s="1"/>
  <c r="F53" i="72"/>
  <c r="F55" i="72" s="1"/>
  <c r="F56" i="72" s="1"/>
  <c r="H51" i="72"/>
  <c r="H52" i="72" s="1"/>
  <c r="H48" i="72"/>
  <c r="H47" i="72"/>
  <c r="H46" i="72"/>
  <c r="H45" i="72"/>
  <c r="H36" i="72"/>
  <c r="H37" i="72" s="1"/>
  <c r="F36" i="72"/>
  <c r="F37" i="72" s="1"/>
  <c r="H17" i="72"/>
  <c r="H18" i="71"/>
  <c r="G18" i="71"/>
  <c r="H56" i="72" l="1"/>
  <c r="F57" i="72"/>
  <c r="H19" i="72"/>
  <c r="H44" i="72" s="1"/>
  <c r="F18" i="71"/>
  <c r="F19" i="71" s="1"/>
  <c r="G36" i="71"/>
  <c r="G53" i="71"/>
  <c r="H53" i="71" s="1"/>
  <c r="H55" i="71" s="1"/>
  <c r="F53" i="71"/>
  <c r="F55" i="71" s="1"/>
  <c r="F56" i="71" s="1"/>
  <c r="H51" i="71"/>
  <c r="H48" i="71"/>
  <c r="H47" i="71"/>
  <c r="H46" i="71"/>
  <c r="H45" i="71"/>
  <c r="H52" i="71" s="1"/>
  <c r="H36" i="71"/>
  <c r="H37" i="71" s="1"/>
  <c r="F36" i="71"/>
  <c r="F37" i="71" s="1"/>
  <c r="H19" i="71"/>
  <c r="H17" i="71"/>
  <c r="G53" i="70"/>
  <c r="H53" i="70" s="1"/>
  <c r="H55" i="70" s="1"/>
  <c r="H51" i="70"/>
  <c r="H46" i="70"/>
  <c r="H47" i="70"/>
  <c r="H48" i="70"/>
  <c r="H45" i="70"/>
  <c r="G36" i="70"/>
  <c r="H36" i="70" s="1"/>
  <c r="H37" i="70" s="1"/>
  <c r="H44" i="70" s="1"/>
  <c r="F55" i="70"/>
  <c r="F53" i="70"/>
  <c r="F37" i="70"/>
  <c r="F44" i="70" s="1"/>
  <c r="F36" i="70"/>
  <c r="H19" i="70"/>
  <c r="H17" i="70"/>
  <c r="G51" i="69"/>
  <c r="F51" i="69"/>
  <c r="H51" i="69" s="1"/>
  <c r="G48" i="69"/>
  <c r="F48" i="69"/>
  <c r="H48" i="69" s="1"/>
  <c r="G47" i="69"/>
  <c r="F47" i="69"/>
  <c r="H47" i="69" s="1"/>
  <c r="G45" i="69"/>
  <c r="F45" i="69"/>
  <c r="H45" i="69" s="1"/>
  <c r="G46" i="69"/>
  <c r="F46" i="69"/>
  <c r="H46" i="69" s="1"/>
  <c r="H57" i="72" l="1"/>
  <c r="H58" i="72" s="1"/>
  <c r="H59" i="72" s="1"/>
  <c r="F58" i="72"/>
  <c r="F59" i="72" s="1"/>
  <c r="C6" i="73" s="1"/>
  <c r="D6" i="73" s="1"/>
  <c r="D7" i="73" s="1"/>
  <c r="F44" i="71"/>
  <c r="F57" i="71" s="1"/>
  <c r="F58" i="71" s="1"/>
  <c r="F59" i="71" s="1"/>
  <c r="H56" i="71"/>
  <c r="H44" i="71"/>
  <c r="F56" i="70"/>
  <c r="F57" i="70" s="1"/>
  <c r="F58" i="70" s="1"/>
  <c r="F59" i="70" s="1"/>
  <c r="H52" i="70"/>
  <c r="H56" i="70" s="1"/>
  <c r="H57" i="70" s="1"/>
  <c r="F52" i="69"/>
  <c r="H52" i="69"/>
  <c r="G53" i="69"/>
  <c r="G36" i="69"/>
  <c r="F17" i="69"/>
  <c r="F19" i="69" s="1"/>
  <c r="H57" i="71" l="1"/>
  <c r="H58" i="70"/>
  <c r="H59" i="70" s="1"/>
  <c r="F36" i="69"/>
  <c r="H58" i="71" l="1"/>
  <c r="H59" i="71" s="1"/>
  <c r="H53" i="69"/>
  <c r="F53" i="69"/>
  <c r="F55" i="69" s="1"/>
  <c r="F56" i="69" s="1"/>
  <c r="H36" i="69"/>
  <c r="F37" i="69"/>
  <c r="F44" i="69" s="1"/>
  <c r="H17" i="69"/>
  <c r="H19" i="69" s="1"/>
  <c r="F57" i="69" l="1"/>
  <c r="F58" i="69" s="1"/>
  <c r="F59" i="69" s="1"/>
  <c r="H37" i="69"/>
  <c r="H44" i="69" s="1"/>
  <c r="H55" i="69"/>
  <c r="H56" i="69" s="1"/>
  <c r="H57" i="69" l="1"/>
  <c r="H58" i="69" l="1"/>
  <c r="H59" i="69" s="1"/>
</calcChain>
</file>

<file path=xl/sharedStrings.xml><?xml version="1.0" encoding="utf-8"?>
<sst xmlns="http://schemas.openxmlformats.org/spreadsheetml/2006/main" count="892" uniqueCount="149">
  <si>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</si>
  <si>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</si>
  <si>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</si>
  <si>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</si>
  <si>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</si>
  <si>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</si>
  <si>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</si>
  <si>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</si>
  <si>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</si>
  <si>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</si>
  <si>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</si>
  <si>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</si>
  <si>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</si>
  <si>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</si>
  <si>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</si>
  <si>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</si>
  <si>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</si>
  <si>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</si>
  <si>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</si>
  <si>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</si>
  <si>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</si>
  <si>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</si>
  <si>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</si>
  <si>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</si>
  <si>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</si>
  <si>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</si>
  <si>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</si>
  <si>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</si>
  <si>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</si>
  <si>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</si>
  <si>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</si>
  <si>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</si>
  <si>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</si>
  <si>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</si>
  <si>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</si>
  <si>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</si>
  <si>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</si>
  <si>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</si>
  <si>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</si>
  <si>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</si>
  <si>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</si>
  <si>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</si>
  <si>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</si>
  <si>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</si>
  <si>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</si>
  <si>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</si>
  <si>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</si>
  <si>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</si>
  <si>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</si>
  <si>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</si>
  <si>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</si>
  <si>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</si>
  <si>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</si>
  <si>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</si>
  <si>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</si>
  <si>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</si>
  <si>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</si>
  <si>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</si>
  <si>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</si>
  <si>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</si>
  <si>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</si>
  <si>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</si>
  <si>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</si>
  <si>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</si>
  <si>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</si>
  <si>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</si>
  <si>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</si>
  <si>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</si>
  <si>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</si>
  <si>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</si>
  <si>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</si>
  <si>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Сансрын холбооны түрээс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</si>
  <si>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</si>
  <si>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</si>
  <si>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</si>
  <si>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</si>
  <si>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</si>
  <si>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И.Баттуяа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</si>
  <si>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</si>
  <si>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</si>
  <si>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</si>
  <si>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</si>
  <si>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</si>
  <si>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Р.Болд-Эрдэнэ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</si>
  <si>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</si>
  <si>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</si>
  <si>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</si>
  <si>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</si>
  <si>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</si>
  <si>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</si>
  <si>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</si>
  <si>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</si>
  <si>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</si>
  <si>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2023 оны 1 дүгээр сарын 1-ээс 1 дүгээр сарын 31-ий өдөр хүртэл</t>
  </si>
  <si>
    <t>Шалган холбох маршрут</t>
  </si>
  <si>
    <t>Суваг малталт</t>
  </si>
  <si>
    <t>Ховилон сорьцлолт</t>
  </si>
  <si>
    <t>Геоэкологийн сорьц</t>
  </si>
  <si>
    <t>2023 оны 2 дугаар сарын 1-ээс 2 дугаар сарын 28-ы өдөр хүртэл</t>
  </si>
  <si>
    <t>2023 оны 3 дугаар сарын 1-ээс 3 дугаар сарын 31-ий өдөр хүртэл</t>
  </si>
  <si>
    <t>2023 оны 4 дүгээр сарын 1-ээс 4 дүгээр сарын 30-ы өдөр хүртэл</t>
  </si>
  <si>
    <t>Гүйцэтгэл</t>
  </si>
  <si>
    <t>Өссөн дүн</t>
  </si>
  <si>
    <t>Санхүүжилт</t>
  </si>
  <si>
    <t>утга</t>
  </si>
  <si>
    <t>үлд:</t>
  </si>
  <si>
    <t>1 2-р сар</t>
  </si>
  <si>
    <t>2023 төсөв</t>
  </si>
  <si>
    <t>2023 оны 5 дугаар сарын 1-ээс 5 дугаар сарын 31-ий өдөр хүртэл</t>
  </si>
  <si>
    <t>3-р сар</t>
  </si>
  <si>
    <t>Үнэмлэхүй нас тодорхойлох</t>
  </si>
  <si>
    <t>2023 оны 6 дугаар сарын 1-ээс 6 дугаар сарын 30-ы өдөр хүртэл</t>
  </si>
  <si>
    <t>4-р сар</t>
  </si>
  <si>
    <t>Уул уурхай, хүнд үйлдвэрийн сайдын</t>
  </si>
  <si>
    <t>7 дугаар хавсралт</t>
  </si>
  <si>
    <t>Төслийн нэр:</t>
  </si>
  <si>
    <t>Цагаан Овоо-50</t>
  </si>
  <si>
    <t>Гэрээний дугаар:</t>
  </si>
  <si>
    <t>Гэрээний дүн:</t>
  </si>
  <si>
    <t>2'607'202'141 төгрөг</t>
  </si>
  <si>
    <t>Ажлын нэр төрөл</t>
  </si>
  <si>
    <t xml:space="preserve">Цалин </t>
  </si>
  <si>
    <t>НДШ</t>
  </si>
  <si>
    <t>Материалын 
зардал</t>
  </si>
  <si>
    <t>Бичиг
хэрэг</t>
  </si>
  <si>
    <t>Сэлбэг хэрэгсэл</t>
  </si>
  <si>
    <t>Томилолт</t>
  </si>
  <si>
    <t>Ашиглалтын зардал</t>
  </si>
  <si>
    <t>Түрээсийн зардал</t>
  </si>
  <si>
    <t>Түлш, 
шатахуун</t>
  </si>
  <si>
    <t>Үндсэн, хөрөнгийн элэгдэл</t>
  </si>
  <si>
    <t>Тээврийн зардал</t>
  </si>
  <si>
    <t>Хээр-н нэм</t>
  </si>
  <si>
    <t>Холбоо</t>
  </si>
  <si>
    <t>Татвар</t>
  </si>
  <si>
    <t>Гадны байгууллагаар гүйцэтгүүлсэн</t>
  </si>
  <si>
    <t>Бусад зардал</t>
  </si>
  <si>
    <t>Зардлын 
дүн</t>
  </si>
  <si>
    <t>Геологийн зураглал</t>
  </si>
  <si>
    <t>Шурф нэвтрэлт</t>
  </si>
  <si>
    <t>Тээвэр</t>
  </si>
  <si>
    <t>Лаборатори</t>
  </si>
  <si>
    <t>Дүн:</t>
  </si>
  <si>
    <t>НӨАТ</t>
  </si>
  <si>
    <t>Нийт</t>
  </si>
  <si>
    <t>"Гурванталст" ХХК-ний захирал ............................ /Г.Ганбаяр/</t>
  </si>
  <si>
    <t>Нягтлан бодогч ....................................... /О.Энхтуяа/</t>
  </si>
  <si>
    <t>Төслийн ахлагч ..................................... /Ч.Төмөрчөдөр/</t>
  </si>
  <si>
    <t>ГЕОЛОГИЙН СУДАЛГААНЫ АЖЛЫН 2023 ОНЫ ГҮЙЦЭТГЭЛ, ЗАРДЛЫН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</si>
</sst>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m/d;@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0" fillId="0" borderId="0" xfId="0" applyNumberForma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center"/>
    </xf>
    <xf numFmtId="3" fontId="12" fillId="3" borderId="0" xfId="0" applyNumberFormat="1" applyFont="1" applyFill="1" applyAlignment="1">
      <alignment horizontal="right" vertical="center"/>
    </xf>
    <xf numFmtId="3" fontId="12" fillId="0" borderId="0" xfId="0" applyNumberFormat="1" applyFont="1"/>
    <xf numFmtId="0" fontId="15" fillId="3" borderId="3" xfId="8" applyFont="1" applyFill="1" applyBorder="1" applyAlignment="1">
      <alignment horizontal="center" vertical="center"/>
    </xf>
    <xf numFmtId="0" fontId="15" fillId="3" borderId="3" xfId="8" applyFont="1" applyFill="1" applyBorder="1" applyAlignment="1">
      <alignment horizontal="left" vertical="center"/>
    </xf>
    <xf numFmtId="3" fontId="16" fillId="3" borderId="3" xfId="8" applyNumberFormat="1" applyFont="1" applyFill="1" applyBorder="1" applyAlignment="1">
      <alignment horizontal="center" vertical="center"/>
    </xf>
    <xf numFmtId="3" fontId="16" fillId="3" borderId="0" xfId="8" applyNumberFormat="1" applyFont="1" applyFill="1" applyAlignment="1">
      <alignment horizontal="center" vertical="center"/>
    </xf>
    <xf numFmtId="3" fontId="20" fillId="3" borderId="0" xfId="8" applyNumberFormat="1" applyFont="1" applyFill="1" applyAlignment="1">
      <alignment horizontal="center"/>
    </xf>
    <xf numFmtId="3" fontId="20" fillId="3" borderId="0" xfId="8" applyNumberFormat="1" applyFont="1" applyFill="1"/>
    <xf numFmtId="0" fontId="12" fillId="3" borderId="0" xfId="8" applyFont="1" applyFill="1"/>
    <xf numFmtId="0" fontId="15" fillId="3" borderId="3" xfId="8" applyFont="1" applyFill="1" applyBorder="1" applyAlignment="1">
      <alignment vertical="center"/>
    </xf>
    <xf numFmtId="0" fontId="12" fillId="0" borderId="0" xfId="8" applyFont="1" applyAlignment="1">
      <alignment vertical="top"/>
    </xf>
    <xf numFmtId="0" fontId="14" fillId="0" borderId="0" xfId="8" applyFont="1" applyAlignment="1">
      <alignment vertical="top"/>
    </xf>
    <xf numFmtId="0" fontId="15" fillId="0" borderId="0" xfId="8" applyFont="1" applyAlignment="1">
      <alignment vertical="top"/>
    </xf>
    <xf numFmtId="0" fontId="15" fillId="0" borderId="0" xfId="8" applyFont="1" applyAlignment="1">
      <alignment horizontal="right" vertical="top"/>
    </xf>
    <xf numFmtId="0" fontId="12" fillId="0" borderId="0" xfId="8" applyFont="1" applyAlignment="1">
      <alignment horizontal="center" vertical="top"/>
    </xf>
    <xf numFmtId="0" fontId="16" fillId="0" borderId="0" xfId="8" applyFont="1" applyAlignment="1">
      <alignment horizontal="center" vertical="top"/>
    </xf>
    <xf numFmtId="0" fontId="12" fillId="0" borderId="0" xfId="8" applyFont="1"/>
    <xf numFmtId="0" fontId="14" fillId="0" borderId="0" xfId="8" applyFont="1"/>
    <xf numFmtId="0" fontId="17" fillId="0" borderId="0" xfId="8" applyFont="1" applyAlignment="1">
      <alignment horizontal="center" vertical="center"/>
    </xf>
    <xf numFmtId="0" fontId="18" fillId="0" borderId="0" xfId="8" applyFont="1"/>
    <xf numFmtId="0" fontId="12" fillId="0" borderId="0" xfId="8" applyFont="1" applyAlignment="1">
      <alignment horizontal="center"/>
    </xf>
    <xf numFmtId="0" fontId="18" fillId="0" borderId="0" xfId="8" applyFont="1" applyAlignment="1">
      <alignment horizontal="center" vertical="center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right" vertical="center"/>
    </xf>
    <xf numFmtId="0" fontId="19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0" fontId="15" fillId="0" borderId="3" xfId="8" applyFont="1" applyBorder="1" applyAlignment="1">
      <alignment horizontal="left" vertical="center"/>
    </xf>
    <xf numFmtId="3" fontId="16" fillId="0" borderId="3" xfId="8" applyNumberFormat="1" applyFont="1" applyBorder="1" applyAlignment="1">
      <alignment horizontal="center" vertical="center"/>
    </xf>
    <xf numFmtId="3" fontId="16" fillId="0" borderId="0" xfId="8" applyNumberFormat="1" applyFont="1" applyAlignment="1">
      <alignment horizontal="center" vertical="center"/>
    </xf>
    <xf numFmtId="3" fontId="20" fillId="0" borderId="0" xfId="8" applyNumberFormat="1" applyFont="1" applyAlignment="1">
      <alignment horizontal="center"/>
    </xf>
    <xf numFmtId="3" fontId="20" fillId="0" borderId="0" xfId="8" applyNumberFormat="1" applyFont="1"/>
    <xf numFmtId="0" fontId="15" fillId="0" borderId="3" xfId="8" applyFont="1" applyBorder="1" applyAlignment="1">
      <alignment vertical="center"/>
    </xf>
    <xf numFmtId="3" fontId="22" fillId="0" borderId="3" xfId="8" applyNumberFormat="1" applyFont="1" applyBorder="1" applyAlignment="1">
      <alignment horizontal="center" vertical="center"/>
    </xf>
    <xf numFmtId="3" fontId="22" fillId="0" borderId="0" xfId="8" applyNumberFormat="1" applyFont="1" applyAlignment="1">
      <alignment horizontal="center" vertical="center"/>
    </xf>
    <xf numFmtId="3" fontId="15" fillId="0" borderId="0" xfId="8" applyNumberFormat="1" applyFont="1"/>
    <xf numFmtId="0" fontId="15" fillId="0" borderId="0" xfId="8" applyFont="1"/>
    <xf numFmtId="0" fontId="18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10" fontId="18" fillId="0" borderId="0" xfId="8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4" xfId="8" applyFont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</cellXfs>
  <cellStyles count="9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  <cellStyle name="Normal 4 2" xfId="8" xr:uid="{B6027008-DF3A-4DCB-9358-8AD6DDAF3F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9"/>
  <sheetViews>
    <sheetView topLeftCell="A41" workbookViewId="0">
      <selection activeCell="N51" sqref="N5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83" t="s">
        <v>87</v>
      </c>
      <c r="B2" s="83"/>
      <c r="C2" s="83"/>
      <c r="D2" s="83"/>
      <c r="E2" s="83"/>
      <c r="F2" s="83"/>
      <c r="G2" s="83"/>
      <c r="H2" s="83"/>
    </row>
    <row r="3" spans="1:8">
      <c r="A3" s="83" t="s">
        <v>86</v>
      </c>
      <c r="B3" s="83"/>
      <c r="C3" s="83"/>
      <c r="D3" s="83"/>
      <c r="E3" s="83"/>
      <c r="F3" s="83"/>
      <c r="G3" s="83"/>
      <c r="H3" s="83"/>
    </row>
    <row r="4" spans="1:8">
      <c r="A4" s="83" t="s">
        <v>85</v>
      </c>
      <c r="B4" s="83"/>
      <c r="C4" s="83"/>
      <c r="D4" s="83"/>
      <c r="E4" s="83"/>
      <c r="F4" s="83"/>
      <c r="G4" s="83"/>
      <c r="H4" s="83"/>
    </row>
    <row r="6" spans="1:8" ht="15">
      <c r="B6" s="88" t="s">
        <v>88</v>
      </c>
      <c r="C6" s="88"/>
      <c r="D6" s="88"/>
      <c r="E6" s="88"/>
      <c r="F6" s="88"/>
      <c r="G6" s="88"/>
      <c r="H6" s="88"/>
    </row>
    <row r="7" spans="1:8" ht="15">
      <c r="B7" s="88" t="s">
        <v>89</v>
      </c>
      <c r="C7" s="88"/>
      <c r="D7" s="88"/>
      <c r="E7" s="88"/>
      <c r="F7" s="88"/>
      <c r="G7" s="88"/>
      <c r="H7" s="8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83" t="s">
        <v>93</v>
      </c>
      <c r="B10" s="83"/>
      <c r="C10" s="83"/>
      <c r="D10" s="83"/>
      <c r="E10" s="83"/>
      <c r="F10" s="83"/>
      <c r="G10" s="83"/>
      <c r="H10" s="8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83" t="s">
        <v>90</v>
      </c>
      <c r="B12" s="83"/>
      <c r="C12" s="83"/>
      <c r="D12" s="83"/>
      <c r="E12" s="83"/>
      <c r="F12" s="83"/>
      <c r="G12" s="83"/>
      <c r="H12" s="83"/>
    </row>
    <row r="14" spans="1:8" ht="30" customHeight="1">
      <c r="A14" s="84" t="s">
        <v>51</v>
      </c>
      <c r="B14" s="84" t="s">
        <v>6</v>
      </c>
      <c r="C14" s="85" t="s">
        <v>36</v>
      </c>
      <c r="D14" s="85" t="s">
        <v>37</v>
      </c>
      <c r="E14" s="87" t="s">
        <v>38</v>
      </c>
      <c r="F14" s="87"/>
      <c r="G14" s="87" t="s">
        <v>39</v>
      </c>
      <c r="H14" s="87"/>
    </row>
    <row r="15" spans="1:8">
      <c r="A15" s="84"/>
      <c r="B15" s="84"/>
      <c r="C15" s="86"/>
      <c r="D15" s="8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>
        <v>20</v>
      </c>
      <c r="F17" s="17">
        <f>E17*D17</f>
        <v>1000000</v>
      </c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SUM(F17:F18)</f>
        <v>1000000</v>
      </c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18808000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99</v>
      </c>
      <c r="F45" s="17">
        <f>E45*D45</f>
        <v>1584000</v>
      </c>
      <c r="G45" s="5">
        <f t="shared" ref="G45:H48" si="0">E45</f>
        <v>99</v>
      </c>
      <c r="H45" s="7">
        <f t="shared" si="0"/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</v>
      </c>
      <c r="F46" s="17">
        <f>E46*D46</f>
        <v>308400</v>
      </c>
      <c r="G46" s="5">
        <f t="shared" si="0"/>
        <v>5</v>
      </c>
      <c r="H46" s="7">
        <f t="shared" si="0"/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>
        <v>6</v>
      </c>
      <c r="F47" s="17">
        <f>E47*D47</f>
        <v>134400</v>
      </c>
      <c r="G47" s="5">
        <f t="shared" si="0"/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>
        <v>12</v>
      </c>
      <c r="F48" s="17">
        <f>E48*D48</f>
        <v>115200</v>
      </c>
      <c r="G48" s="5">
        <f t="shared" si="0"/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>
        <v>6</v>
      </c>
      <c r="F51" s="17">
        <f>E51*D51</f>
        <v>2400000</v>
      </c>
      <c r="G51" s="5">
        <f>E51</f>
        <v>6</v>
      </c>
      <c r="H51" s="7">
        <f>F51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>
        <f>SUM(F45:F51)</f>
        <v>4542000</v>
      </c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800000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5342000</v>
      </c>
      <c r="G56" s="11"/>
      <c r="H56" s="10">
        <f>SUM(H52,H55)</f>
        <v>5342000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24150000</v>
      </c>
      <c r="G57" s="11"/>
      <c r="H57" s="10">
        <f>SUM(H44,H56)</f>
        <v>24150000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2415000</v>
      </c>
      <c r="G58" s="11"/>
      <c r="H58" s="10">
        <f>H57*0.1</f>
        <v>2415000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26565000</v>
      </c>
      <c r="G59" s="11"/>
      <c r="H59" s="10">
        <f>SUM(H57:H58)</f>
        <v>26565000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2" t="s">
        <v>75</v>
      </c>
      <c r="G62" s="82"/>
    </row>
    <row r="63" spans="1:10" ht="21" customHeight="1">
      <c r="B63" s="25" t="s">
        <v>81</v>
      </c>
      <c r="E63" s="24" t="s">
        <v>76</v>
      </c>
      <c r="F63" s="82" t="s">
        <v>79</v>
      </c>
      <c r="G63" s="82"/>
    </row>
    <row r="64" spans="1:10" ht="21" customHeight="1">
      <c r="B64" s="23" t="s">
        <v>80</v>
      </c>
      <c r="E64" s="24" t="s">
        <v>76</v>
      </c>
      <c r="F64" s="82" t="s">
        <v>78</v>
      </c>
      <c r="G64" s="82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2" t="s">
        <v>83</v>
      </c>
      <c r="G66" s="82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2" t="s">
        <v>84</v>
      </c>
      <c r="G68" s="82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ECA0-5C36-401D-959B-4A722AF8CB18}">
  <dimension ref="A2:J69"/>
  <sheetViews>
    <sheetView topLeftCell="A41" workbookViewId="0">
      <selection activeCell="M22" sqref="M2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83" t="s">
        <v>87</v>
      </c>
      <c r="B2" s="83"/>
      <c r="C2" s="83"/>
      <c r="D2" s="83"/>
      <c r="E2" s="83"/>
      <c r="F2" s="83"/>
      <c r="G2" s="83"/>
      <c r="H2" s="83"/>
    </row>
    <row r="3" spans="1:8">
      <c r="A3" s="83" t="s">
        <v>86</v>
      </c>
      <c r="B3" s="83"/>
      <c r="C3" s="83"/>
      <c r="D3" s="83"/>
      <c r="E3" s="83"/>
      <c r="F3" s="83"/>
      <c r="G3" s="83"/>
      <c r="H3" s="83"/>
    </row>
    <row r="4" spans="1:8">
      <c r="A4" s="83" t="s">
        <v>85</v>
      </c>
      <c r="B4" s="83"/>
      <c r="C4" s="83"/>
      <c r="D4" s="83"/>
      <c r="E4" s="83"/>
      <c r="F4" s="83"/>
      <c r="G4" s="83"/>
      <c r="H4" s="83"/>
    </row>
    <row r="6" spans="1:8" ht="15">
      <c r="B6" s="88" t="s">
        <v>88</v>
      </c>
      <c r="C6" s="88"/>
      <c r="D6" s="88"/>
      <c r="E6" s="88"/>
      <c r="F6" s="88"/>
      <c r="G6" s="88"/>
      <c r="H6" s="88"/>
    </row>
    <row r="7" spans="1:8" ht="15">
      <c r="B7" s="88" t="s">
        <v>89</v>
      </c>
      <c r="C7" s="88"/>
      <c r="D7" s="88"/>
      <c r="E7" s="88"/>
      <c r="F7" s="88"/>
      <c r="G7" s="88"/>
      <c r="H7" s="8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83" t="s">
        <v>98</v>
      </c>
      <c r="B10" s="83"/>
      <c r="C10" s="83"/>
      <c r="D10" s="83"/>
      <c r="E10" s="83"/>
      <c r="F10" s="83"/>
      <c r="G10" s="83"/>
      <c r="H10" s="8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83" t="s">
        <v>90</v>
      </c>
      <c r="B12" s="83"/>
      <c r="C12" s="83"/>
      <c r="D12" s="83"/>
      <c r="E12" s="83"/>
      <c r="F12" s="83"/>
      <c r="G12" s="83"/>
      <c r="H12" s="83"/>
    </row>
    <row r="14" spans="1:8" ht="30" customHeight="1">
      <c r="A14" s="84" t="s">
        <v>51</v>
      </c>
      <c r="B14" s="84" t="s">
        <v>6</v>
      </c>
      <c r="C14" s="85" t="s">
        <v>36</v>
      </c>
      <c r="D14" s="85" t="s">
        <v>37</v>
      </c>
      <c r="E14" s="87" t="s">
        <v>38</v>
      </c>
      <c r="F14" s="87"/>
      <c r="G14" s="87" t="s">
        <v>39</v>
      </c>
      <c r="H14" s="87"/>
    </row>
    <row r="15" spans="1:8">
      <c r="A15" s="84"/>
      <c r="B15" s="84"/>
      <c r="C15" s="86"/>
      <c r="D15" s="8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E36+'1-2023'!G36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17808000</v>
      </c>
      <c r="G44" s="11"/>
      <c r="H44" s="10">
        <f>SUM(H19+H32+H37+H43)</f>
        <v>36616000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E53+'1-2023'!G53</f>
        <v>2</v>
      </c>
      <c r="H53" s="7">
        <f>G53*D53</f>
        <v>1600000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1600000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6142000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18608000</v>
      </c>
      <c r="G57" s="11"/>
      <c r="H57" s="10">
        <f>SUM(H44,H56)</f>
        <v>42758000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1860800</v>
      </c>
      <c r="G58" s="11"/>
      <c r="H58" s="10">
        <f>H57*0.1</f>
        <v>4275800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20468800</v>
      </c>
      <c r="G59" s="11"/>
      <c r="H59" s="10">
        <f>SUM(H57:H58)</f>
        <v>47033800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2" t="s">
        <v>75</v>
      </c>
      <c r="G62" s="82"/>
    </row>
    <row r="63" spans="1:10" ht="21" customHeight="1">
      <c r="B63" s="25" t="s">
        <v>81</v>
      </c>
      <c r="E63" s="24" t="s">
        <v>76</v>
      </c>
      <c r="F63" s="82" t="s">
        <v>79</v>
      </c>
      <c r="G63" s="82"/>
    </row>
    <row r="64" spans="1:10" ht="21" customHeight="1">
      <c r="B64" s="23" t="s">
        <v>80</v>
      </c>
      <c r="E64" s="24" t="s">
        <v>76</v>
      </c>
      <c r="F64" s="82" t="s">
        <v>78</v>
      </c>
      <c r="G64" s="82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2" t="s">
        <v>83</v>
      </c>
      <c r="G66" s="82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2" t="s">
        <v>84</v>
      </c>
      <c r="G68" s="82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2DDD-F859-4DF0-9E29-73662661E3A4}">
  <dimension ref="A2:J69"/>
  <sheetViews>
    <sheetView topLeftCell="A41" workbookViewId="0">
      <selection activeCell="L57" sqref="L57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83" t="s">
        <v>87</v>
      </c>
      <c r="B2" s="83"/>
      <c r="C2" s="83"/>
      <c r="D2" s="83"/>
      <c r="E2" s="83"/>
      <c r="F2" s="83"/>
      <c r="G2" s="83"/>
      <c r="H2" s="83"/>
    </row>
    <row r="3" spans="1:8">
      <c r="A3" s="83" t="s">
        <v>86</v>
      </c>
      <c r="B3" s="83"/>
      <c r="C3" s="83"/>
      <c r="D3" s="83"/>
      <c r="E3" s="83"/>
      <c r="F3" s="83"/>
      <c r="G3" s="83"/>
      <c r="H3" s="83"/>
    </row>
    <row r="4" spans="1:8">
      <c r="A4" s="83" t="s">
        <v>85</v>
      </c>
      <c r="B4" s="83"/>
      <c r="C4" s="83"/>
      <c r="D4" s="83"/>
      <c r="E4" s="83"/>
      <c r="F4" s="83"/>
      <c r="G4" s="83"/>
      <c r="H4" s="83"/>
    </row>
    <row r="6" spans="1:8" ht="15">
      <c r="B6" s="88" t="s">
        <v>88</v>
      </c>
      <c r="C6" s="88"/>
      <c r="D6" s="88"/>
      <c r="E6" s="88"/>
      <c r="F6" s="88"/>
      <c r="G6" s="88"/>
      <c r="H6" s="88"/>
    </row>
    <row r="7" spans="1:8" ht="15">
      <c r="B7" s="88" t="s">
        <v>89</v>
      </c>
      <c r="C7" s="88"/>
      <c r="D7" s="88"/>
      <c r="E7" s="88"/>
      <c r="F7" s="88"/>
      <c r="G7" s="88"/>
      <c r="H7" s="8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83" t="s">
        <v>99</v>
      </c>
      <c r="B10" s="83"/>
      <c r="C10" s="83"/>
      <c r="D10" s="83"/>
      <c r="E10" s="83"/>
      <c r="F10" s="83"/>
      <c r="G10" s="83"/>
      <c r="H10" s="8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83" t="s">
        <v>90</v>
      </c>
      <c r="B12" s="83"/>
      <c r="C12" s="83"/>
      <c r="D12" s="83"/>
      <c r="E12" s="83"/>
      <c r="F12" s="83"/>
      <c r="G12" s="83"/>
      <c r="H12" s="83"/>
    </row>
    <row r="14" spans="1:8" ht="30" customHeight="1">
      <c r="A14" s="84" t="s">
        <v>51</v>
      </c>
      <c r="B14" s="84" t="s">
        <v>6</v>
      </c>
      <c r="C14" s="85" t="s">
        <v>36</v>
      </c>
      <c r="D14" s="85" t="s">
        <v>37</v>
      </c>
      <c r="E14" s="87" t="s">
        <v>38</v>
      </c>
      <c r="F14" s="87"/>
      <c r="G14" s="87" t="s">
        <v>39</v>
      </c>
      <c r="H14" s="87"/>
    </row>
    <row r="15" spans="1:8">
      <c r="A15" s="84"/>
      <c r="B15" s="84"/>
      <c r="C15" s="86"/>
      <c r="D15" s="8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>
        <v>20</v>
      </c>
      <c r="F18" s="17">
        <f>D18*E18</f>
        <v>1000000</v>
      </c>
      <c r="G18" s="5">
        <f>E18</f>
        <v>20</v>
      </c>
      <c r="H18" s="7">
        <f>F18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SUM(F18)</f>
        <v>1000000</v>
      </c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E36+'2-2023'!G36</f>
        <v>890.40000000000009</v>
      </c>
      <c r="H36" s="7">
        <f>G36*D36</f>
        <v>53424000.000000007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53424000.000000007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55424000.000000007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E53+'2-2023'!G53</f>
        <v>3</v>
      </c>
      <c r="H53" s="7">
        <f>G53*D53</f>
        <v>2400000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2400000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6942000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19608000</v>
      </c>
      <c r="G57" s="11"/>
      <c r="H57" s="10">
        <f>SUM(H44,H56)</f>
        <v>62366000.000000007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1960800</v>
      </c>
      <c r="G58" s="11"/>
      <c r="H58" s="10">
        <f>H57*0.1</f>
        <v>6236600.0000000009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21568800</v>
      </c>
      <c r="G59" s="11"/>
      <c r="H59" s="10">
        <f>SUM(H57:H58)</f>
        <v>68602600.000000015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2" t="s">
        <v>75</v>
      </c>
      <c r="G62" s="82"/>
    </row>
    <row r="63" spans="1:10" ht="21" customHeight="1">
      <c r="B63" s="25" t="s">
        <v>81</v>
      </c>
      <c r="E63" s="24" t="s">
        <v>76</v>
      </c>
      <c r="F63" s="82" t="s">
        <v>79</v>
      </c>
      <c r="G63" s="82"/>
    </row>
    <row r="64" spans="1:10" ht="21" customHeight="1">
      <c r="B64" s="23" t="s">
        <v>80</v>
      </c>
      <c r="E64" s="24" t="s">
        <v>76</v>
      </c>
      <c r="F64" s="82" t="s">
        <v>78</v>
      </c>
      <c r="G64" s="82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2" t="s">
        <v>83</v>
      </c>
      <c r="G66" s="82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2" t="s">
        <v>84</v>
      </c>
      <c r="G68" s="82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629-C035-4A62-A371-8F2F43830F5C}">
  <dimension ref="A2:J69"/>
  <sheetViews>
    <sheetView topLeftCell="A32" workbookViewId="0">
      <selection activeCell="N44" sqref="N4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83" t="s">
        <v>87</v>
      </c>
      <c r="B2" s="83"/>
      <c r="C2" s="83"/>
      <c r="D2" s="83"/>
      <c r="E2" s="83"/>
      <c r="F2" s="83"/>
      <c r="G2" s="83"/>
      <c r="H2" s="83"/>
    </row>
    <row r="3" spans="1:8">
      <c r="A3" s="83" t="s">
        <v>86</v>
      </c>
      <c r="B3" s="83"/>
      <c r="C3" s="83"/>
      <c r="D3" s="83"/>
      <c r="E3" s="83"/>
      <c r="F3" s="83"/>
      <c r="G3" s="83"/>
      <c r="H3" s="83"/>
    </row>
    <row r="4" spans="1:8">
      <c r="A4" s="83" t="s">
        <v>85</v>
      </c>
      <c r="B4" s="83"/>
      <c r="C4" s="83"/>
      <c r="D4" s="83"/>
      <c r="E4" s="83"/>
      <c r="F4" s="83"/>
      <c r="G4" s="83"/>
      <c r="H4" s="83"/>
    </row>
    <row r="6" spans="1:8" ht="15">
      <c r="B6" s="88" t="s">
        <v>88</v>
      </c>
      <c r="C6" s="88"/>
      <c r="D6" s="88"/>
      <c r="E6" s="88"/>
      <c r="F6" s="88"/>
      <c r="G6" s="88"/>
      <c r="H6" s="88"/>
    </row>
    <row r="7" spans="1:8" ht="15">
      <c r="B7" s="88" t="s">
        <v>89</v>
      </c>
      <c r="C7" s="88"/>
      <c r="D7" s="88"/>
      <c r="E7" s="88"/>
      <c r="F7" s="88"/>
      <c r="G7" s="88"/>
      <c r="H7" s="8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83" t="s">
        <v>100</v>
      </c>
      <c r="B10" s="83"/>
      <c r="C10" s="83"/>
      <c r="D10" s="83"/>
      <c r="E10" s="83"/>
      <c r="F10" s="83"/>
      <c r="G10" s="83"/>
      <c r="H10" s="8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83" t="s">
        <v>90</v>
      </c>
      <c r="B12" s="83"/>
      <c r="C12" s="83"/>
      <c r="D12" s="83"/>
      <c r="E12" s="83"/>
      <c r="F12" s="83"/>
      <c r="G12" s="83"/>
      <c r="H12" s="83"/>
    </row>
    <row r="14" spans="1:8" ht="30" customHeight="1">
      <c r="A14" s="84" t="s">
        <v>51</v>
      </c>
      <c r="B14" s="84" t="s">
        <v>6</v>
      </c>
      <c r="C14" s="85" t="s">
        <v>36</v>
      </c>
      <c r="D14" s="85" t="s">
        <v>37</v>
      </c>
      <c r="E14" s="87" t="s">
        <v>38</v>
      </c>
      <c r="F14" s="87"/>
      <c r="G14" s="87" t="s">
        <v>39</v>
      </c>
      <c r="H14" s="87"/>
    </row>
    <row r="15" spans="1:8">
      <c r="A15" s="84"/>
      <c r="B15" s="84"/>
      <c r="C15" s="86"/>
      <c r="D15" s="8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158</v>
      </c>
      <c r="F20" s="17">
        <f>E20*D20</f>
        <v>7900000</v>
      </c>
      <c r="G20" s="5">
        <f>E20</f>
        <v>158</v>
      </c>
      <c r="H20" s="7">
        <f>F20</f>
        <v>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7900000</v>
      </c>
      <c r="G22" s="11"/>
      <c r="H22" s="10">
        <f>SUM(H20:H21)</f>
        <v>7900000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1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1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1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21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7900000</v>
      </c>
      <c r="G32" s="11"/>
      <c r="H32" s="10">
        <f>SUM(H22,H26,H31)</f>
        <v>7900000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>
        <v>30</v>
      </c>
      <c r="F33" s="17">
        <f>E33*D33</f>
        <v>1500000</v>
      </c>
      <c r="G33" s="5">
        <f>E33</f>
        <v>30</v>
      </c>
      <c r="H33" s="7">
        <f>F33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150</v>
      </c>
      <c r="F35" s="17">
        <f>E35*D35</f>
        <v>2250000</v>
      </c>
      <c r="G35" s="5">
        <f>E35</f>
        <v>150</v>
      </c>
      <c r="H35" s="7">
        <f>F35</f>
        <v>2250000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E36+'3-2023'!G36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21558000</v>
      </c>
      <c r="G37" s="11"/>
      <c r="H37" s="10">
        <f>SUM(H33:H36)</f>
        <v>74982000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1493</v>
      </c>
      <c r="F38" s="17">
        <f>E38*D38</f>
        <v>1493000</v>
      </c>
      <c r="G38" s="5">
        <f>E38</f>
        <v>1493</v>
      </c>
      <c r="H38" s="7">
        <f>F38</f>
        <v>1493000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388</v>
      </c>
      <c r="F39" s="17">
        <f>E39*D39</f>
        <v>349200</v>
      </c>
      <c r="G39" s="5">
        <f t="shared" ref="G39:G42" si="0">E39</f>
        <v>388</v>
      </c>
      <c r="H39" s="7">
        <f t="shared" ref="H39:H42" si="1">F39</f>
        <v>349200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1060</v>
      </c>
      <c r="F40" s="17">
        <f>E40*D40</f>
        <v>1060000</v>
      </c>
      <c r="G40" s="5">
        <f t="shared" si="0"/>
        <v>1060</v>
      </c>
      <c r="H40" s="7">
        <f t="shared" si="1"/>
        <v>1060000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1080</v>
      </c>
      <c r="F41" s="17">
        <f>E41*D41</f>
        <v>972000</v>
      </c>
      <c r="G41" s="5">
        <f t="shared" si="0"/>
        <v>1080</v>
      </c>
      <c r="H41" s="7">
        <f t="shared" si="1"/>
        <v>972000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1450</v>
      </c>
      <c r="F42" s="17">
        <f>E42*D42</f>
        <v>2175000</v>
      </c>
      <c r="G42" s="5">
        <f t="shared" si="0"/>
        <v>1450</v>
      </c>
      <c r="H42" s="7">
        <f t="shared" si="1"/>
        <v>2175000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6049200</v>
      </c>
      <c r="G43" s="15"/>
      <c r="H43" s="10">
        <f>SUM(H38:H42)</f>
        <v>6049200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35507200</v>
      </c>
      <c r="G44" s="11"/>
      <c r="H44" s="10">
        <f>SUM(H19+H32+H37+H43)</f>
        <v>90931200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2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2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2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3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E53+'3-2023'!G53</f>
        <v>4</v>
      </c>
      <c r="H53" s="7">
        <f>G53*D53</f>
        <v>3200000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>
        <v>1</v>
      </c>
      <c r="F54" s="17">
        <f>E54*D54</f>
        <v>300000</v>
      </c>
      <c r="G54" s="5">
        <f>E54+'3-2023'!G54</f>
        <v>1</v>
      </c>
      <c r="H54" s="7">
        <f>G54*D54</f>
        <v>300000</v>
      </c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1100000</v>
      </c>
      <c r="G55" s="11"/>
      <c r="H55" s="10">
        <f>SUM(H53:H54)</f>
        <v>3500000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1100000</v>
      </c>
      <c r="G56" s="11"/>
      <c r="H56" s="10">
        <f>SUM(H52,H55)</f>
        <v>8042000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36607200</v>
      </c>
      <c r="G57" s="11"/>
      <c r="H57" s="10">
        <f>SUM(H44,H56)</f>
        <v>98973200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3660720</v>
      </c>
      <c r="G58" s="11"/>
      <c r="H58" s="10">
        <f>H57*0.1</f>
        <v>9897320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40267920</v>
      </c>
      <c r="G59" s="11"/>
      <c r="H59" s="10">
        <f>SUM(H57:H58)</f>
        <v>108870520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82" t="s">
        <v>75</v>
      </c>
      <c r="G62" s="82"/>
    </row>
    <row r="63" spans="1:10" ht="21" customHeight="1">
      <c r="B63" s="25" t="s">
        <v>81</v>
      </c>
      <c r="E63" s="24" t="s">
        <v>76</v>
      </c>
      <c r="F63" s="82" t="s">
        <v>79</v>
      </c>
      <c r="G63" s="82"/>
    </row>
    <row r="64" spans="1:10" ht="21" customHeight="1">
      <c r="B64" s="23" t="s">
        <v>80</v>
      </c>
      <c r="E64" s="24" t="s">
        <v>76</v>
      </c>
      <c r="F64" s="82" t="s">
        <v>78</v>
      </c>
      <c r="G64" s="82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82" t="s">
        <v>83</v>
      </c>
      <c r="G66" s="82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82" t="s">
        <v>84</v>
      </c>
      <c r="G68" s="82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5912-8F0A-41AD-83C6-F211E92B01A5}">
  <dimension ref="A2:J70"/>
  <sheetViews>
    <sheetView topLeftCell="A31" workbookViewId="0">
      <selection activeCell="J42" sqref="J4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83" t="s">
        <v>87</v>
      </c>
      <c r="B2" s="83"/>
      <c r="C2" s="83"/>
      <c r="D2" s="83"/>
      <c r="E2" s="83"/>
      <c r="F2" s="83"/>
      <c r="G2" s="83"/>
      <c r="H2" s="83"/>
    </row>
    <row r="3" spans="1:8">
      <c r="A3" s="83" t="s">
        <v>86</v>
      </c>
      <c r="B3" s="83"/>
      <c r="C3" s="83"/>
      <c r="D3" s="83"/>
      <c r="E3" s="83"/>
      <c r="F3" s="83"/>
      <c r="G3" s="83"/>
      <c r="H3" s="83"/>
    </row>
    <row r="4" spans="1:8">
      <c r="A4" s="83" t="s">
        <v>85</v>
      </c>
      <c r="B4" s="83"/>
      <c r="C4" s="83"/>
      <c r="D4" s="83"/>
      <c r="E4" s="83"/>
      <c r="F4" s="83"/>
      <c r="G4" s="83"/>
      <c r="H4" s="83"/>
    </row>
    <row r="6" spans="1:8" ht="15">
      <c r="B6" s="88" t="s">
        <v>88</v>
      </c>
      <c r="C6" s="88"/>
      <c r="D6" s="88"/>
      <c r="E6" s="88"/>
      <c r="F6" s="88"/>
      <c r="G6" s="88"/>
      <c r="H6" s="88"/>
    </row>
    <row r="7" spans="1:8" ht="15">
      <c r="B7" s="88" t="s">
        <v>89</v>
      </c>
      <c r="C7" s="88"/>
      <c r="D7" s="88"/>
      <c r="E7" s="88"/>
      <c r="F7" s="88"/>
      <c r="G7" s="88"/>
      <c r="H7" s="8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83" t="s">
        <v>108</v>
      </c>
      <c r="B10" s="83"/>
      <c r="C10" s="83"/>
      <c r="D10" s="83"/>
      <c r="E10" s="83"/>
      <c r="F10" s="83"/>
      <c r="G10" s="83"/>
      <c r="H10" s="8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83" t="s">
        <v>90</v>
      </c>
      <c r="B12" s="83"/>
      <c r="C12" s="83"/>
      <c r="D12" s="83"/>
      <c r="E12" s="83"/>
      <c r="F12" s="83"/>
      <c r="G12" s="83"/>
      <c r="H12" s="83"/>
    </row>
    <row r="14" spans="1:8" ht="30" customHeight="1">
      <c r="A14" s="84" t="s">
        <v>51</v>
      </c>
      <c r="B14" s="84" t="s">
        <v>6</v>
      </c>
      <c r="C14" s="85" t="s">
        <v>36</v>
      </c>
      <c r="D14" s="85" t="s">
        <v>37</v>
      </c>
      <c r="E14" s="87" t="s">
        <v>38</v>
      </c>
      <c r="F14" s="87"/>
      <c r="G14" s="87" t="s">
        <v>39</v>
      </c>
      <c r="H14" s="87"/>
    </row>
    <row r="15" spans="1:8">
      <c r="A15" s="84"/>
      <c r="B15" s="84"/>
      <c r="C15" s="86"/>
      <c r="D15" s="8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E20+'4-2023'!G20</f>
        <v>458</v>
      </c>
      <c r="H20" s="7">
        <f>G20*D20</f>
        <v>22900000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E21+'4-2023'!G21</f>
        <v>100</v>
      </c>
      <c r="H21" s="7">
        <f>G21*D21</f>
        <v>3000000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25900000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>
        <v>32</v>
      </c>
      <c r="F27" s="17">
        <f>E27*D27</f>
        <v>160000</v>
      </c>
      <c r="G27" s="5">
        <f>E27+'4-2023'!G27</f>
        <v>32</v>
      </c>
      <c r="H27" s="7">
        <f>G27*D27</f>
        <v>160000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</v>
      </c>
      <c r="F28" s="17">
        <f>E28*D28</f>
        <v>40000</v>
      </c>
      <c r="G28" s="5">
        <f>E28+'4-2023'!G28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E29+'4-2023'!G29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700000</v>
      </c>
      <c r="G31" s="11"/>
      <c r="H31" s="10">
        <f>SUM(H27:H30)</f>
        <v>700000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18700000</v>
      </c>
      <c r="G32" s="11"/>
      <c r="H32" s="10">
        <f>SUM(H22,H26,H31)</f>
        <v>26600000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610</v>
      </c>
      <c r="F35" s="17">
        <f>E35*D35</f>
        <v>9150000</v>
      </c>
      <c r="G35" s="5">
        <f>E35+'4-2023'!G35</f>
        <v>760</v>
      </c>
      <c r="H35" s="7">
        <f>G35*D35</f>
        <v>11400000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E36+'4-2023'!G36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9150000</v>
      </c>
      <c r="G37" s="11"/>
      <c r="H37" s="10">
        <f>SUM(H33:H36)</f>
        <v>84132000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E38+'4-2023'!G38</f>
        <v>3493</v>
      </c>
      <c r="H38" s="7">
        <f>G38*D38</f>
        <v>3493000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E39+'4-2023'!G39</f>
        <v>1388</v>
      </c>
      <c r="H39" s="7">
        <f>G39*D39</f>
        <v>1249200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E40+'4-2023'!G40</f>
        <v>4060</v>
      </c>
      <c r="H40" s="7">
        <f>G40*D40</f>
        <v>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E41+'4-2023'!G41</f>
        <v>4380</v>
      </c>
      <c r="H41" s="7">
        <f>G41*D41</f>
        <v>3942000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E42+'4-2023'!G42</f>
        <v>3450</v>
      </c>
      <c r="H42" s="7">
        <f>G42*D42</f>
        <v>5175000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17919200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39720000</v>
      </c>
      <c r="G44" s="11"/>
      <c r="H44" s="10">
        <f>SUM(H19+H32+H37+H43)</f>
        <v>130651200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150</v>
      </c>
      <c r="F45" s="17">
        <f>E45*D45</f>
        <v>2400000</v>
      </c>
      <c r="G45" s="5">
        <f>E45+'4-2023'!G45</f>
        <v>249</v>
      </c>
      <c r="H45" s="7">
        <f>G45*D45</f>
        <v>3984000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E46+'4-2023'!G46</f>
        <v>55</v>
      </c>
      <c r="H46" s="7">
        <f>G46*D46</f>
        <v>3392400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E47+'4-2023'!G47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>
        <v>8</v>
      </c>
      <c r="F50" s="17">
        <f>E50*D50</f>
        <v>20000000</v>
      </c>
      <c r="G50" s="5">
        <f>E50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>
        <v>4</v>
      </c>
      <c r="F51" s="17">
        <f>E51*D51</f>
        <v>1600000</v>
      </c>
      <c r="G51" s="5">
        <f>E51+'4-2023'!G50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E52+'4-2023'!G51</f>
        <v>16</v>
      </c>
      <c r="H52" s="7">
        <f>G52*D52</f>
        <v>6400000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31084000</v>
      </c>
      <c r="G53" s="11"/>
      <c r="H53" s="10">
        <f>SUM(H45:H52)</f>
        <v>35626000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E54+'4-2023'!G53</f>
        <v>5</v>
      </c>
      <c r="H54" s="7">
        <f>G54*D54</f>
        <v>4000000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E55+'4-2023'!G54</f>
        <v>2</v>
      </c>
      <c r="H55" s="7">
        <f>G55*D55</f>
        <v>600000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4600000</v>
      </c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32184000</v>
      </c>
      <c r="G57" s="11"/>
      <c r="H57" s="10">
        <f>SUM(H53,H56)</f>
        <v>40226000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71904000</v>
      </c>
      <c r="G58" s="11"/>
      <c r="H58" s="10">
        <f>SUM(H44,H57)</f>
        <v>170877200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7190400</v>
      </c>
      <c r="G59" s="11"/>
      <c r="H59" s="10">
        <f>H58*0.1</f>
        <v>17087720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79094400</v>
      </c>
      <c r="G60" s="11"/>
      <c r="H60" s="10">
        <f>SUM(H58:H59)</f>
        <v>187964920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2" t="s">
        <v>75</v>
      </c>
      <c r="G63" s="82"/>
    </row>
    <row r="64" spans="1:10" ht="21" customHeight="1">
      <c r="B64" s="25" t="s">
        <v>81</v>
      </c>
      <c r="E64" s="24" t="s">
        <v>76</v>
      </c>
      <c r="F64" s="82" t="s">
        <v>79</v>
      </c>
      <c r="G64" s="82"/>
    </row>
    <row r="65" spans="2:7" ht="21" customHeight="1">
      <c r="B65" s="23" t="s">
        <v>80</v>
      </c>
      <c r="E65" s="24" t="s">
        <v>76</v>
      </c>
      <c r="F65" s="82" t="s">
        <v>78</v>
      </c>
      <c r="G65" s="82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2" t="s">
        <v>83</v>
      </c>
      <c r="G67" s="82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2" t="s">
        <v>84</v>
      </c>
      <c r="G69" s="82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3:G63"/>
    <mergeCell ref="F64:G64"/>
    <mergeCell ref="F65:G65"/>
    <mergeCell ref="F67:G67"/>
    <mergeCell ref="F69:G69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CA40-C8D6-4E99-B543-F98F095C5573}">
  <dimension ref="A2:J70"/>
  <sheetViews>
    <sheetView topLeftCell="A11" workbookViewId="0">
      <selection activeCell="M63" sqref="M63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83" t="s">
        <v>87</v>
      </c>
      <c r="B2" s="83"/>
      <c r="C2" s="83"/>
      <c r="D2" s="83"/>
      <c r="E2" s="83"/>
      <c r="F2" s="83"/>
      <c r="G2" s="83"/>
      <c r="H2" s="83"/>
    </row>
    <row r="3" spans="1:8">
      <c r="A3" s="83" t="s">
        <v>86</v>
      </c>
      <c r="B3" s="83"/>
      <c r="C3" s="83"/>
      <c r="D3" s="83"/>
      <c r="E3" s="83"/>
      <c r="F3" s="83"/>
      <c r="G3" s="83"/>
      <c r="H3" s="83"/>
    </row>
    <row r="4" spans="1:8">
      <c r="A4" s="83" t="s">
        <v>85</v>
      </c>
      <c r="B4" s="83"/>
      <c r="C4" s="83"/>
      <c r="D4" s="83"/>
      <c r="E4" s="83"/>
      <c r="F4" s="83"/>
      <c r="G4" s="83"/>
      <c r="H4" s="83"/>
    </row>
    <row r="6" spans="1:8" ht="15">
      <c r="B6" s="88" t="s">
        <v>88</v>
      </c>
      <c r="C6" s="88"/>
      <c r="D6" s="88"/>
      <c r="E6" s="88"/>
      <c r="F6" s="88"/>
      <c r="G6" s="88"/>
      <c r="H6" s="88"/>
    </row>
    <row r="7" spans="1:8" ht="15">
      <c r="B7" s="88" t="s">
        <v>89</v>
      </c>
      <c r="C7" s="88"/>
      <c r="D7" s="88"/>
      <c r="E7" s="88"/>
      <c r="F7" s="88"/>
      <c r="G7" s="88"/>
      <c r="H7" s="88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83" t="s">
        <v>111</v>
      </c>
      <c r="B10" s="83"/>
      <c r="C10" s="83"/>
      <c r="D10" s="83"/>
      <c r="E10" s="83"/>
      <c r="F10" s="83"/>
      <c r="G10" s="83"/>
      <c r="H10" s="83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83" t="s">
        <v>90</v>
      </c>
      <c r="B12" s="83"/>
      <c r="C12" s="83"/>
      <c r="D12" s="83"/>
      <c r="E12" s="83"/>
      <c r="F12" s="83"/>
      <c r="G12" s="83"/>
      <c r="H12" s="83"/>
    </row>
    <row r="14" spans="1:8" ht="30" customHeight="1">
      <c r="A14" s="84" t="s">
        <v>51</v>
      </c>
      <c r="B14" s="84" t="s">
        <v>6</v>
      </c>
      <c r="C14" s="85" t="s">
        <v>36</v>
      </c>
      <c r="D14" s="85" t="s">
        <v>37</v>
      </c>
      <c r="E14" s="87" t="s">
        <v>38</v>
      </c>
      <c r="F14" s="87"/>
      <c r="G14" s="87" t="s">
        <v>39</v>
      </c>
      <c r="H14" s="87"/>
    </row>
    <row r="15" spans="1:8">
      <c r="A15" s="84"/>
      <c r="B15" s="84"/>
      <c r="C15" s="86"/>
      <c r="D15" s="86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E20+'5-2023'!G20</f>
        <v>758</v>
      </c>
      <c r="H20" s="7">
        <f>G20*D20</f>
        <v>37900000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E21+'5-2023'!G21</f>
        <v>200</v>
      </c>
      <c r="H21" s="7">
        <f>G21*D21</f>
        <v>6000000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43900000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E23+'5-2023'!G23</f>
        <v>50</v>
      </c>
      <c r="H23" s="7">
        <f>G23*D23</f>
        <v>1000000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>
        <v>150</v>
      </c>
      <c r="F27" s="17">
        <f>E27*D27</f>
        <v>750000</v>
      </c>
      <c r="G27" s="5">
        <f>E27+'5-2023'!G27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>
        <f>E28+'5-2023'!G28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>
        <f>E29+'5-2023'!G29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750000</v>
      </c>
      <c r="G31" s="11"/>
      <c r="H31" s="10">
        <f>SUM(H27:H30)</f>
        <v>1450000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19750000</v>
      </c>
      <c r="G32" s="11"/>
      <c r="H32" s="10">
        <f>SUM(H22,H26,H31)</f>
        <v>46350000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E35+'5-2023'!G35</f>
        <v>1660</v>
      </c>
      <c r="H35" s="7">
        <f>G35*D35</f>
        <v>24900000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97632000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E38+'5-2023'!G38</f>
        <v>5493</v>
      </c>
      <c r="H38" s="7">
        <f>G38*D38</f>
        <v>5493000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E39+'5-2023'!G39</f>
        <v>2388</v>
      </c>
      <c r="H39" s="7">
        <f>G39*D39</f>
        <v>2149200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E40+'5-2023'!G40</f>
        <v>7060</v>
      </c>
      <c r="H40" s="7">
        <f>G40*D40</f>
        <v>7060000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E41+'5-2023'!G41</f>
        <v>7680</v>
      </c>
      <c r="H41" s="7">
        <f>G41*D41</f>
        <v>6912000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E42+'5-2023'!G42</f>
        <v>5450</v>
      </c>
      <c r="H42" s="7">
        <f>G42*D42</f>
        <v>8175000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29789200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45120000</v>
      </c>
      <c r="G44" s="11"/>
      <c r="H44" s="10">
        <f>SUM(H19+H32+H37+H43)</f>
        <v>175771200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E45+'5-2023'!G45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E46+'5-2023'!G46</f>
        <v>105</v>
      </c>
      <c r="H46" s="7">
        <f>G46*D46</f>
        <v>6476400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E47+'5-2023'!G47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E48+'5-2023'!G48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E50+'5-2023'!G50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E51+'5-2023'!G51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E52+'5-2023'!G52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8684000</v>
      </c>
      <c r="G53" s="11"/>
      <c r="H53" s="10">
        <f>SUM(H45:H52)</f>
        <v>44310000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E54+'5-2023'!G54</f>
        <v>6</v>
      </c>
      <c r="H54" s="7">
        <f>G54*D54</f>
        <v>4800000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E55+'5-2023'!G55</f>
        <v>3</v>
      </c>
      <c r="H55" s="7">
        <f>G55*D55</f>
        <v>900000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5700000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9784000</v>
      </c>
      <c r="G57" s="11"/>
      <c r="H57" s="10">
        <f>SUM(H53,H56)</f>
        <v>50010000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54904000</v>
      </c>
      <c r="G58" s="11"/>
      <c r="H58" s="10">
        <f>SUM(H44,H57)</f>
        <v>225781200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5490400</v>
      </c>
      <c r="G59" s="11"/>
      <c r="H59" s="10">
        <f>H58*0.1</f>
        <v>22578120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60394400</v>
      </c>
      <c r="G60" s="11"/>
      <c r="H60" s="10">
        <f>SUM(H58:H59)</f>
        <v>248359320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82" t="s">
        <v>75</v>
      </c>
      <c r="G63" s="82"/>
    </row>
    <row r="64" spans="1:10" ht="21" customHeight="1">
      <c r="B64" s="25" t="s">
        <v>81</v>
      </c>
      <c r="E64" s="24" t="s">
        <v>76</v>
      </c>
      <c r="F64" s="82" t="s">
        <v>79</v>
      </c>
      <c r="G64" s="82"/>
    </row>
    <row r="65" spans="2:7" ht="21" customHeight="1">
      <c r="B65" s="23" t="s">
        <v>80</v>
      </c>
      <c r="E65" s="24" t="s">
        <v>76</v>
      </c>
      <c r="F65" s="82" t="s">
        <v>78</v>
      </c>
      <c r="G65" s="82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82" t="s">
        <v>83</v>
      </c>
      <c r="G67" s="82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82" t="s">
        <v>84</v>
      </c>
      <c r="G69" s="82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3:G63"/>
    <mergeCell ref="F64:G64"/>
    <mergeCell ref="F65:G65"/>
    <mergeCell ref="F67:G67"/>
    <mergeCell ref="F69:G69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C842-E1CD-49F4-8AD0-D3E0DEEA850F}">
  <dimension ref="B1:W35"/>
  <sheetViews>
    <sheetView tabSelected="1" topLeftCell="A16" zoomScale="145" zoomScaleNormal="145" workbookViewId="0">
      <selection activeCell="G21" sqref="G21"/>
    </sheetView>
  </sheetViews>
  <sheetFormatPr defaultColWidth="8" defaultRowHeight="15"/>
  <cols>
    <col min="1" max="1" width="2.875" style="55" customWidth="1"/>
    <col min="2" max="2" width="2.375" style="55" customWidth="1"/>
    <col min="3" max="3" width="15.75" style="55" customWidth="1"/>
    <col min="4" max="4" width="7.125" style="55" customWidth="1"/>
    <col min="5" max="5" width="6.75" style="55" customWidth="1"/>
    <col min="6" max="6" width="7.25" style="55" customWidth="1"/>
    <col min="7" max="7" width="5.25" style="55" customWidth="1"/>
    <col min="8" max="8" width="6.875" style="55" customWidth="1"/>
    <col min="9" max="9" width="6.625" style="55" customWidth="1"/>
    <col min="10" max="10" width="6.25" style="55" customWidth="1"/>
    <col min="11" max="11" width="6.375" style="55" customWidth="1"/>
    <col min="12" max="13" width="6.5" style="55" customWidth="1"/>
    <col min="14" max="14" width="6.25" style="55" customWidth="1"/>
    <col min="15" max="15" width="4.5" style="55" customWidth="1"/>
    <col min="16" max="16" width="5.25" style="55" customWidth="1"/>
    <col min="17" max="17" width="6" style="55" customWidth="1"/>
    <col min="18" max="18" width="8.375" style="55" customWidth="1"/>
    <col min="19" max="19" width="6" style="55" customWidth="1"/>
    <col min="20" max="21" width="7.125" style="58" customWidth="1"/>
    <col min="22" max="22" width="5.625" style="59" customWidth="1"/>
    <col min="23" max="16384" width="8" style="55"/>
  </cols>
  <sheetData>
    <row r="1" spans="2:23" s="49" customFormat="1" ht="12" customHeight="1">
      <c r="G1" s="50"/>
      <c r="H1" s="50"/>
      <c r="I1" s="50"/>
      <c r="J1" s="50"/>
      <c r="K1" s="50"/>
      <c r="L1" s="50"/>
      <c r="M1" s="50"/>
      <c r="N1" s="50"/>
      <c r="O1" s="51"/>
      <c r="R1" s="50"/>
      <c r="T1" s="52" t="s">
        <v>113</v>
      </c>
      <c r="U1" s="52"/>
      <c r="V1" s="53"/>
    </row>
    <row r="2" spans="2:23" s="49" customFormat="1" ht="12" customHeight="1">
      <c r="G2" s="50"/>
      <c r="H2" s="50"/>
      <c r="I2" s="50"/>
      <c r="J2" s="50"/>
      <c r="K2" s="50"/>
      <c r="L2" s="50"/>
      <c r="M2" s="50"/>
      <c r="N2" s="50"/>
      <c r="O2" s="51"/>
      <c r="R2" s="50"/>
      <c r="T2" s="52" t="s">
        <v>86</v>
      </c>
      <c r="U2" s="52"/>
      <c r="V2" s="53"/>
    </row>
    <row r="3" spans="2:23" s="49" customFormat="1" ht="11.25" customHeight="1">
      <c r="G3" s="50"/>
      <c r="H3" s="50"/>
      <c r="I3" s="50"/>
      <c r="J3" s="50"/>
      <c r="K3" s="50"/>
      <c r="L3" s="50"/>
      <c r="M3" s="50"/>
      <c r="N3" s="50"/>
      <c r="O3" s="51"/>
      <c r="P3" s="50"/>
      <c r="Q3" s="54"/>
      <c r="R3" s="50"/>
      <c r="T3" s="52" t="s">
        <v>114</v>
      </c>
      <c r="U3" s="52"/>
      <c r="V3" s="53"/>
    </row>
    <row r="4" spans="2:23" ht="18.75" customHeight="1">
      <c r="G4" s="56"/>
      <c r="H4" s="56"/>
      <c r="J4" s="57" t="s">
        <v>148</v>
      </c>
      <c r="K4" s="56"/>
      <c r="L4" s="56"/>
      <c r="M4" s="56"/>
      <c r="N4" s="56"/>
      <c r="O4" s="56"/>
      <c r="P4" s="56"/>
      <c r="Q4" s="56"/>
      <c r="R4" s="56"/>
      <c r="S4" s="56"/>
    </row>
    <row r="5" spans="2:23" ht="9.75" customHeight="1">
      <c r="G5" s="56"/>
      <c r="H5" s="56"/>
      <c r="J5" s="60"/>
      <c r="K5" s="56"/>
      <c r="L5" s="56"/>
      <c r="M5" s="56"/>
      <c r="N5" s="56"/>
      <c r="O5" s="56"/>
      <c r="P5" s="56"/>
      <c r="Q5" s="56"/>
      <c r="R5" s="56"/>
      <c r="S5" s="56"/>
    </row>
    <row r="6" spans="2:23" s="61" customFormat="1" ht="9.75" customHeight="1">
      <c r="C6" s="62" t="s">
        <v>115</v>
      </c>
      <c r="D6" s="63" t="s">
        <v>116</v>
      </c>
      <c r="K6" s="62" t="s">
        <v>117</v>
      </c>
      <c r="L6" s="63">
        <v>56</v>
      </c>
      <c r="Q6" s="62" t="s">
        <v>118</v>
      </c>
      <c r="R6" s="63" t="s">
        <v>119</v>
      </c>
      <c r="V6" s="60"/>
    </row>
    <row r="7" spans="2:23" ht="9.75" customHeight="1">
      <c r="G7" s="56"/>
      <c r="H7" s="56"/>
      <c r="J7" s="64"/>
      <c r="K7" s="56"/>
      <c r="L7" s="56"/>
      <c r="M7" s="56"/>
      <c r="N7" s="56"/>
      <c r="O7" s="56"/>
      <c r="P7" s="56"/>
      <c r="Q7" s="56"/>
      <c r="R7" s="56"/>
      <c r="S7" s="56"/>
    </row>
    <row r="8" spans="2:23" ht="36.75" customHeight="1">
      <c r="B8" s="65" t="s">
        <v>51</v>
      </c>
      <c r="C8" s="66" t="s">
        <v>120</v>
      </c>
      <c r="D8" s="65" t="s">
        <v>121</v>
      </c>
      <c r="E8" s="66" t="s">
        <v>122</v>
      </c>
      <c r="F8" s="66" t="s">
        <v>123</v>
      </c>
      <c r="G8" s="66" t="s">
        <v>124</v>
      </c>
      <c r="H8" s="66" t="s">
        <v>125</v>
      </c>
      <c r="I8" s="65" t="s">
        <v>126</v>
      </c>
      <c r="J8" s="66" t="s">
        <v>127</v>
      </c>
      <c r="K8" s="66" t="s">
        <v>128</v>
      </c>
      <c r="L8" s="66" t="s">
        <v>129</v>
      </c>
      <c r="M8" s="66" t="s">
        <v>130</v>
      </c>
      <c r="N8" s="66" t="s">
        <v>131</v>
      </c>
      <c r="O8" s="66" t="s">
        <v>132</v>
      </c>
      <c r="P8" s="65" t="s">
        <v>133</v>
      </c>
      <c r="Q8" s="66" t="s">
        <v>134</v>
      </c>
      <c r="R8" s="66" t="s">
        <v>135</v>
      </c>
      <c r="S8" s="66" t="s">
        <v>136</v>
      </c>
      <c r="T8" s="66" t="s">
        <v>137</v>
      </c>
      <c r="U8" s="67"/>
    </row>
    <row r="9" spans="2:23" ht="11.25" customHeight="1">
      <c r="B9" s="65">
        <v>0</v>
      </c>
      <c r="C9" s="65">
        <v>1</v>
      </c>
      <c r="D9" s="65">
        <v>2</v>
      </c>
      <c r="E9" s="65">
        <v>3</v>
      </c>
      <c r="F9" s="65">
        <v>4</v>
      </c>
      <c r="G9" s="65">
        <v>5</v>
      </c>
      <c r="H9" s="65">
        <v>6</v>
      </c>
      <c r="I9" s="65">
        <v>7</v>
      </c>
      <c r="J9" s="65">
        <v>8</v>
      </c>
      <c r="K9" s="65">
        <v>9</v>
      </c>
      <c r="L9" s="65">
        <v>10</v>
      </c>
      <c r="M9" s="65">
        <v>11</v>
      </c>
      <c r="N9" s="65">
        <v>12</v>
      </c>
      <c r="O9" s="65">
        <v>13</v>
      </c>
      <c r="P9" s="65">
        <v>14</v>
      </c>
      <c r="Q9" s="65">
        <v>15</v>
      </c>
      <c r="R9" s="65">
        <v>16</v>
      </c>
      <c r="S9" s="65">
        <v>17</v>
      </c>
      <c r="T9" s="65">
        <v>18</v>
      </c>
      <c r="U9" s="68"/>
    </row>
    <row r="10" spans="2:23" s="47" customFormat="1" ht="13.5" customHeight="1">
      <c r="B10" s="41">
        <v>1</v>
      </c>
      <c r="C10" s="42" t="s">
        <v>3</v>
      </c>
      <c r="D10" s="43">
        <v>880000</v>
      </c>
      <c r="E10" s="43">
        <f>D10*12.5%</f>
        <v>110000</v>
      </c>
      <c r="F10" s="43"/>
      <c r="G10" s="43">
        <v>10000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>
        <f>SUM(D10:S10)</f>
        <v>1000000</v>
      </c>
      <c r="U10" s="44"/>
      <c r="V10" s="45">
        <f>W10-T10</f>
        <v>0</v>
      </c>
      <c r="W10" s="46">
        <f>'6-2023'!H17</f>
        <v>1000000</v>
      </c>
    </row>
    <row r="11" spans="2:23" s="47" customFormat="1" ht="13.5" customHeight="1">
      <c r="B11" s="41">
        <v>2</v>
      </c>
      <c r="C11" s="42" t="s">
        <v>8</v>
      </c>
      <c r="D11" s="43">
        <v>880000</v>
      </c>
      <c r="E11" s="43">
        <f>D11*12.5%</f>
        <v>110000</v>
      </c>
      <c r="F11" s="43">
        <v>10000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>
        <f t="shared" ref="T11:T24" si="0">SUM(D11:S11)</f>
        <v>1000000</v>
      </c>
      <c r="U11" s="44"/>
      <c r="V11" s="45">
        <f t="shared" ref="V11:V24" si="1">W11-T11</f>
        <v>0</v>
      </c>
      <c r="W11" s="46">
        <f>'6-2023'!H18</f>
        <v>1000000</v>
      </c>
    </row>
    <row r="12" spans="2:23" ht="13.5" customHeight="1">
      <c r="B12" s="65">
        <v>3</v>
      </c>
      <c r="C12" s="69" t="s">
        <v>138</v>
      </c>
      <c r="D12" s="70">
        <v>20000000</v>
      </c>
      <c r="E12" s="70">
        <f t="shared" ref="E12:E21" si="2">D12*12.5%</f>
        <v>2500000</v>
      </c>
      <c r="F12" s="70">
        <v>9826823</v>
      </c>
      <c r="G12" s="70">
        <v>247577</v>
      </c>
      <c r="H12" s="70"/>
      <c r="I12" s="70"/>
      <c r="J12" s="70"/>
      <c r="K12" s="70">
        <v>1380000</v>
      </c>
      <c r="L12" s="70">
        <v>5120000</v>
      </c>
      <c r="M12" s="70"/>
      <c r="N12" s="70"/>
      <c r="O12" s="70"/>
      <c r="P12" s="70">
        <v>375600</v>
      </c>
      <c r="Q12" s="70">
        <v>12000000</v>
      </c>
      <c r="R12" s="70"/>
      <c r="S12" s="70">
        <v>550000</v>
      </c>
      <c r="T12" s="70">
        <f t="shared" si="0"/>
        <v>52000000</v>
      </c>
      <c r="U12" s="71"/>
      <c r="V12" s="72">
        <f t="shared" si="1"/>
        <v>-14100000</v>
      </c>
      <c r="W12" s="73">
        <f>'6-2023'!H20</f>
        <v>37900000</v>
      </c>
    </row>
    <row r="13" spans="2:23" s="47" customFormat="1" ht="13.5" customHeight="1">
      <c r="B13" s="41">
        <v>4</v>
      </c>
      <c r="C13" s="42" t="s">
        <v>94</v>
      </c>
      <c r="D13" s="43">
        <v>5000000</v>
      </c>
      <c r="E13" s="43">
        <f t="shared" si="2"/>
        <v>625000</v>
      </c>
      <c r="F13" s="43"/>
      <c r="G13" s="43">
        <v>100000</v>
      </c>
      <c r="H13" s="43"/>
      <c r="I13" s="43"/>
      <c r="J13" s="43"/>
      <c r="K13" s="43"/>
      <c r="L13" s="43">
        <v>275000</v>
      </c>
      <c r="M13" s="43"/>
      <c r="N13" s="43"/>
      <c r="O13" s="43"/>
      <c r="P13" s="43"/>
      <c r="Q13" s="43"/>
      <c r="R13" s="43"/>
      <c r="S13" s="43"/>
      <c r="T13" s="43">
        <f t="shared" si="0"/>
        <v>6000000</v>
      </c>
      <c r="U13" s="44"/>
      <c r="V13" s="45">
        <f t="shared" si="1"/>
        <v>0</v>
      </c>
      <c r="W13" s="46">
        <f>'6-2023'!H21</f>
        <v>6000000</v>
      </c>
    </row>
    <row r="14" spans="2:23" s="47" customFormat="1" ht="13.5" customHeight="1">
      <c r="B14" s="41">
        <v>5</v>
      </c>
      <c r="C14" s="42" t="s">
        <v>139</v>
      </c>
      <c r="D14" s="43">
        <v>500000</v>
      </c>
      <c r="E14" s="43">
        <f t="shared" si="2"/>
        <v>62500</v>
      </c>
      <c r="F14" s="43">
        <v>310000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>
        <v>100000</v>
      </c>
      <c r="R14" s="43"/>
      <c r="S14" s="43">
        <v>27500</v>
      </c>
      <c r="T14" s="43">
        <f>SUM(D14:S14)</f>
        <v>1000000</v>
      </c>
      <c r="U14" s="44"/>
      <c r="V14" s="45">
        <f t="shared" si="1"/>
        <v>0</v>
      </c>
      <c r="W14" s="46">
        <f>'6-2023'!H23</f>
        <v>1000000</v>
      </c>
    </row>
    <row r="15" spans="2:23" ht="13.5" customHeight="1">
      <c r="B15" s="65">
        <v>6</v>
      </c>
      <c r="C15" s="69" t="s">
        <v>11</v>
      </c>
      <c r="D15" s="70">
        <v>1000000</v>
      </c>
      <c r="E15" s="70">
        <f t="shared" si="2"/>
        <v>125000</v>
      </c>
      <c r="F15" s="70">
        <v>5000000</v>
      </c>
      <c r="G15" s="70">
        <v>1000000</v>
      </c>
      <c r="H15" s="70"/>
      <c r="I15" s="70"/>
      <c r="J15" s="70"/>
      <c r="K15" s="70"/>
      <c r="L15" s="70">
        <v>1000000</v>
      </c>
      <c r="M15" s="70"/>
      <c r="N15" s="70"/>
      <c r="O15" s="70"/>
      <c r="P15" s="70"/>
      <c r="Q15" s="70">
        <v>75000</v>
      </c>
      <c r="R15" s="70"/>
      <c r="S15" s="70">
        <v>300000</v>
      </c>
      <c r="T15" s="70">
        <f t="shared" si="0"/>
        <v>8500000</v>
      </c>
      <c r="U15" s="71"/>
      <c r="V15" s="72">
        <f t="shared" si="1"/>
        <v>-7590000</v>
      </c>
      <c r="W15" s="73">
        <f>'6-2023'!H27</f>
        <v>910000</v>
      </c>
    </row>
    <row r="16" spans="2:23" ht="13.5" customHeight="1">
      <c r="B16" s="65">
        <v>7</v>
      </c>
      <c r="C16" s="69" t="s">
        <v>96</v>
      </c>
      <c r="D16" s="70">
        <v>500000</v>
      </c>
      <c r="E16" s="70">
        <f t="shared" si="2"/>
        <v>62500</v>
      </c>
      <c r="F16" s="70">
        <v>237500</v>
      </c>
      <c r="G16" s="70"/>
      <c r="H16" s="70"/>
      <c r="I16" s="70"/>
      <c r="J16" s="70"/>
      <c r="K16" s="70"/>
      <c r="L16" s="70">
        <v>500000</v>
      </c>
      <c r="M16" s="70"/>
      <c r="N16" s="70"/>
      <c r="O16" s="70"/>
      <c r="P16" s="70"/>
      <c r="Q16" s="70">
        <v>200000</v>
      </c>
      <c r="R16" s="70"/>
      <c r="S16" s="70">
        <v>500000</v>
      </c>
      <c r="T16" s="70">
        <f t="shared" si="0"/>
        <v>2000000</v>
      </c>
      <c r="U16" s="71"/>
      <c r="V16" s="72">
        <f t="shared" si="1"/>
        <v>-1960000</v>
      </c>
      <c r="W16" s="73">
        <f>'6-2023'!H28</f>
        <v>40000</v>
      </c>
    </row>
    <row r="17" spans="2:23" ht="13.5" customHeight="1">
      <c r="B17" s="65">
        <v>8</v>
      </c>
      <c r="C17" s="69" t="s">
        <v>91</v>
      </c>
      <c r="D17" s="70">
        <v>1000000</v>
      </c>
      <c r="E17" s="70">
        <f t="shared" si="2"/>
        <v>125000</v>
      </c>
      <c r="F17" s="70">
        <v>1400000</v>
      </c>
      <c r="G17" s="70"/>
      <c r="H17" s="70"/>
      <c r="I17" s="70"/>
      <c r="J17" s="70"/>
      <c r="K17" s="70"/>
      <c r="L17" s="70">
        <v>1000000</v>
      </c>
      <c r="M17" s="70"/>
      <c r="N17" s="70"/>
      <c r="O17" s="70"/>
      <c r="P17" s="70"/>
      <c r="Q17" s="70"/>
      <c r="R17" s="70"/>
      <c r="S17" s="70">
        <v>18000</v>
      </c>
      <c r="T17" s="70">
        <f t="shared" si="0"/>
        <v>3543000</v>
      </c>
      <c r="U17" s="71"/>
      <c r="V17" s="72">
        <f t="shared" si="1"/>
        <v>-3043000</v>
      </c>
      <c r="W17" s="73">
        <f>'6-2023'!H29</f>
        <v>500000</v>
      </c>
    </row>
    <row r="18" spans="2:23" s="47" customFormat="1" ht="13.5" customHeight="1">
      <c r="B18" s="41">
        <v>9</v>
      </c>
      <c r="C18" s="48" t="s">
        <v>59</v>
      </c>
      <c r="D18" s="43">
        <v>800000</v>
      </c>
      <c r="E18" s="43">
        <f t="shared" si="2"/>
        <v>100000</v>
      </c>
      <c r="F18" s="43">
        <v>600000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>
        <f t="shared" si="0"/>
        <v>1500000</v>
      </c>
      <c r="U18" s="44"/>
      <c r="V18" s="45">
        <f t="shared" si="1"/>
        <v>0</v>
      </c>
      <c r="W18" s="46">
        <f>'6-2023'!H33</f>
        <v>1500000</v>
      </c>
    </row>
    <row r="19" spans="2:23" s="47" customFormat="1" ht="13.5" customHeight="1">
      <c r="B19" s="41">
        <v>10</v>
      </c>
      <c r="C19" s="48" t="s">
        <v>61</v>
      </c>
      <c r="D19" s="43"/>
      <c r="E19" s="43"/>
      <c r="F19" s="43"/>
      <c r="G19" s="43"/>
      <c r="H19" s="43"/>
      <c r="I19" s="43">
        <v>24900000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f t="shared" si="0"/>
        <v>24900000</v>
      </c>
      <c r="U19" s="44"/>
      <c r="V19" s="45">
        <f t="shared" si="1"/>
        <v>0</v>
      </c>
      <c r="W19" s="46">
        <f>'6-2023'!H35</f>
        <v>24900000</v>
      </c>
    </row>
    <row r="20" spans="2:23" ht="13.5" customHeight="1">
      <c r="B20" s="65">
        <v>11</v>
      </c>
      <c r="C20" s="74" t="s">
        <v>4</v>
      </c>
      <c r="D20" s="70">
        <v>30000000</v>
      </c>
      <c r="E20" s="70">
        <f t="shared" si="2"/>
        <v>3750000</v>
      </c>
      <c r="F20" s="70">
        <v>600000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>
        <f t="shared" si="0"/>
        <v>34350000</v>
      </c>
      <c r="U20" s="71"/>
      <c r="V20" s="72">
        <f t="shared" si="1"/>
        <v>36882000</v>
      </c>
      <c r="W20" s="73">
        <f>'6-2023'!H36</f>
        <v>71232000</v>
      </c>
    </row>
    <row r="21" spans="2:23" ht="13.5" customHeight="1">
      <c r="B21" s="65">
        <v>12</v>
      </c>
      <c r="C21" s="74" t="s">
        <v>140</v>
      </c>
      <c r="D21" s="70">
        <v>5000000</v>
      </c>
      <c r="E21" s="70">
        <f t="shared" si="2"/>
        <v>625000</v>
      </c>
      <c r="F21" s="70">
        <v>400000</v>
      </c>
      <c r="G21" s="70"/>
      <c r="H21" s="70"/>
      <c r="I21" s="70"/>
      <c r="J21" s="70"/>
      <c r="K21" s="70"/>
      <c r="L21" s="70">
        <v>3000000</v>
      </c>
      <c r="M21" s="70"/>
      <c r="N21" s="70"/>
      <c r="O21" s="70"/>
      <c r="P21" s="70"/>
      <c r="Q21" s="70"/>
      <c r="R21" s="70"/>
      <c r="S21" s="70"/>
      <c r="T21" s="70">
        <f t="shared" si="0"/>
        <v>9025000</v>
      </c>
      <c r="U21" s="71"/>
      <c r="V21" s="72">
        <f t="shared" si="1"/>
        <v>20764200</v>
      </c>
      <c r="W21" s="73">
        <f>'6-2023'!H43</f>
        <v>29789200</v>
      </c>
    </row>
    <row r="22" spans="2:23" s="47" customFormat="1" ht="13.5" customHeight="1">
      <c r="B22" s="41">
        <v>13</v>
      </c>
      <c r="C22" s="48" t="s">
        <v>141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>
        <v>44310000</v>
      </c>
      <c r="S22" s="43"/>
      <c r="T22" s="43">
        <f t="shared" si="0"/>
        <v>44310000</v>
      </c>
      <c r="U22" s="44"/>
      <c r="V22" s="45">
        <f t="shared" si="1"/>
        <v>0</v>
      </c>
      <c r="W22" s="46">
        <f>'6-2023'!H53</f>
        <v>44310000</v>
      </c>
    </row>
    <row r="23" spans="2:23" s="47" customFormat="1" ht="13.5" customHeight="1">
      <c r="B23" s="41">
        <v>14</v>
      </c>
      <c r="C23" s="48" t="s">
        <v>14</v>
      </c>
      <c r="D23" s="43"/>
      <c r="E23" s="43"/>
      <c r="F23" s="43"/>
      <c r="G23" s="43"/>
      <c r="H23" s="43"/>
      <c r="I23" s="43"/>
      <c r="J23" s="43"/>
      <c r="K23" s="43">
        <v>4800000</v>
      </c>
      <c r="L23" s="43"/>
      <c r="M23" s="43"/>
      <c r="N23" s="43"/>
      <c r="O23" s="43"/>
      <c r="P23" s="43"/>
      <c r="Q23" s="43"/>
      <c r="R23" s="43"/>
      <c r="S23" s="43"/>
      <c r="T23" s="43">
        <f t="shared" si="0"/>
        <v>4800000</v>
      </c>
      <c r="U23" s="44"/>
      <c r="V23" s="45">
        <f t="shared" si="1"/>
        <v>0</v>
      </c>
      <c r="W23" s="46">
        <f>'6-2023'!H54</f>
        <v>4800000</v>
      </c>
    </row>
    <row r="24" spans="2:23" s="47" customFormat="1" ht="13.5" customHeight="1">
      <c r="B24" s="41">
        <v>15</v>
      </c>
      <c r="C24" s="48" t="s">
        <v>71</v>
      </c>
      <c r="D24" s="43"/>
      <c r="E24" s="43"/>
      <c r="F24" s="43"/>
      <c r="G24" s="43"/>
      <c r="H24" s="43"/>
      <c r="I24" s="43"/>
      <c r="J24" s="43"/>
      <c r="K24" s="43">
        <v>900000</v>
      </c>
      <c r="L24" s="43"/>
      <c r="M24" s="43"/>
      <c r="N24" s="43"/>
      <c r="O24" s="43"/>
      <c r="P24" s="43"/>
      <c r="Q24" s="43"/>
      <c r="R24" s="43"/>
      <c r="S24" s="43"/>
      <c r="T24" s="43">
        <f t="shared" si="0"/>
        <v>900000</v>
      </c>
      <c r="U24" s="44"/>
      <c r="V24" s="45">
        <f t="shared" si="1"/>
        <v>0</v>
      </c>
      <c r="W24" s="46">
        <f>'6-2023'!H55</f>
        <v>900000</v>
      </c>
    </row>
    <row r="25" spans="2:23" ht="13.5" customHeight="1">
      <c r="B25" s="89" t="s">
        <v>142</v>
      </c>
      <c r="C25" s="90"/>
      <c r="D25" s="75">
        <f t="shared" ref="D25:L25" si="3">SUM(D10:D24)</f>
        <v>65560000</v>
      </c>
      <c r="E25" s="75">
        <f t="shared" si="3"/>
        <v>8195000</v>
      </c>
      <c r="F25" s="75">
        <f t="shared" si="3"/>
        <v>18384323</v>
      </c>
      <c r="G25" s="75">
        <f t="shared" si="3"/>
        <v>1357577</v>
      </c>
      <c r="H25" s="75">
        <f t="shared" si="3"/>
        <v>0</v>
      </c>
      <c r="I25" s="75">
        <f t="shared" si="3"/>
        <v>24900000</v>
      </c>
      <c r="J25" s="75">
        <f t="shared" si="3"/>
        <v>0</v>
      </c>
      <c r="K25" s="75">
        <f t="shared" si="3"/>
        <v>7080000</v>
      </c>
      <c r="L25" s="75">
        <f t="shared" si="3"/>
        <v>10895000</v>
      </c>
      <c r="M25" s="75"/>
      <c r="N25" s="75">
        <f>SUM(N10:N24)</f>
        <v>0</v>
      </c>
      <c r="O25" s="75"/>
      <c r="P25" s="75">
        <f>SUM(P10:P24)</f>
        <v>375600</v>
      </c>
      <c r="Q25" s="75">
        <f>SUM(Q10:Q24)</f>
        <v>12375000</v>
      </c>
      <c r="R25" s="75">
        <f>SUM(R10:R24)</f>
        <v>44310000</v>
      </c>
      <c r="S25" s="75">
        <f>SUM(S10:S24)</f>
        <v>1395500</v>
      </c>
      <c r="T25" s="75">
        <f>SUM(T10:T24)</f>
        <v>194828000</v>
      </c>
      <c r="U25" s="76"/>
      <c r="V25" s="72"/>
      <c r="W25" s="73"/>
    </row>
    <row r="26" spans="2:23" ht="13.5" customHeight="1">
      <c r="B26" s="89" t="s">
        <v>143</v>
      </c>
      <c r="C26" s="90"/>
      <c r="D26" s="75">
        <f>D25*0.1</f>
        <v>6556000</v>
      </c>
      <c r="E26" s="75">
        <f t="shared" ref="E26:T26" si="4">E25*0.1</f>
        <v>819500</v>
      </c>
      <c r="F26" s="75">
        <f t="shared" si="4"/>
        <v>1838432.3</v>
      </c>
      <c r="G26" s="75">
        <f t="shared" si="4"/>
        <v>135757.70000000001</v>
      </c>
      <c r="H26" s="75">
        <f t="shared" si="4"/>
        <v>0</v>
      </c>
      <c r="I26" s="75">
        <f t="shared" si="4"/>
        <v>2490000</v>
      </c>
      <c r="J26" s="75">
        <f t="shared" si="4"/>
        <v>0</v>
      </c>
      <c r="K26" s="75">
        <f t="shared" si="4"/>
        <v>708000</v>
      </c>
      <c r="L26" s="75">
        <f t="shared" si="4"/>
        <v>1089500</v>
      </c>
      <c r="M26" s="75"/>
      <c r="N26" s="75">
        <f t="shared" si="4"/>
        <v>0</v>
      </c>
      <c r="O26" s="75"/>
      <c r="P26" s="75">
        <f t="shared" si="4"/>
        <v>37560</v>
      </c>
      <c r="Q26" s="75">
        <f t="shared" si="4"/>
        <v>1237500</v>
      </c>
      <c r="R26" s="75">
        <f t="shared" si="4"/>
        <v>4431000</v>
      </c>
      <c r="S26" s="75">
        <f t="shared" si="4"/>
        <v>139550</v>
      </c>
      <c r="T26" s="75">
        <f t="shared" si="4"/>
        <v>19482800</v>
      </c>
      <c r="U26" s="76"/>
      <c r="V26" s="72"/>
      <c r="W26" s="73"/>
    </row>
    <row r="27" spans="2:23" ht="13.5" customHeight="1">
      <c r="B27" s="89" t="s">
        <v>144</v>
      </c>
      <c r="C27" s="90"/>
      <c r="D27" s="75">
        <f>D25+D26</f>
        <v>72116000</v>
      </c>
      <c r="E27" s="75">
        <f t="shared" ref="E27:T27" si="5">E25+E26</f>
        <v>9014500</v>
      </c>
      <c r="F27" s="75">
        <f t="shared" si="5"/>
        <v>20222755.300000001</v>
      </c>
      <c r="G27" s="75">
        <f t="shared" si="5"/>
        <v>1493334.7</v>
      </c>
      <c r="H27" s="75">
        <f t="shared" si="5"/>
        <v>0</v>
      </c>
      <c r="I27" s="75">
        <f t="shared" si="5"/>
        <v>27390000</v>
      </c>
      <c r="J27" s="75">
        <f t="shared" si="5"/>
        <v>0</v>
      </c>
      <c r="K27" s="75">
        <f t="shared" si="5"/>
        <v>7788000</v>
      </c>
      <c r="L27" s="75">
        <f t="shared" si="5"/>
        <v>11984500</v>
      </c>
      <c r="M27" s="75"/>
      <c r="N27" s="75">
        <f t="shared" si="5"/>
        <v>0</v>
      </c>
      <c r="O27" s="75"/>
      <c r="P27" s="75">
        <f t="shared" si="5"/>
        <v>413160</v>
      </c>
      <c r="Q27" s="75">
        <f t="shared" si="5"/>
        <v>13612500</v>
      </c>
      <c r="R27" s="75">
        <f t="shared" si="5"/>
        <v>48741000</v>
      </c>
      <c r="S27" s="75">
        <f t="shared" si="5"/>
        <v>1535050</v>
      </c>
      <c r="T27" s="75">
        <f t="shared" si="5"/>
        <v>214310800</v>
      </c>
      <c r="U27" s="76"/>
      <c r="V27" s="72"/>
      <c r="W27" s="73"/>
    </row>
    <row r="28" spans="2:23" ht="12.75" customHeight="1"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</row>
    <row r="29" spans="2:23" ht="12.75" customHeight="1">
      <c r="D29" s="77">
        <f>D30-D27</f>
        <v>60094000</v>
      </c>
      <c r="E29" s="77">
        <f>E30-E27</f>
        <v>20629500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</row>
    <row r="30" spans="2:23" ht="12.75" customHeight="1">
      <c r="D30" s="77">
        <v>132210000</v>
      </c>
      <c r="E30" s="77">
        <v>29644000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</row>
    <row r="31" spans="2:23" ht="12.75" customHeight="1"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</row>
    <row r="32" spans="2:23" s="58" customFormat="1" ht="12.75" customHeight="1">
      <c r="E32" s="62" t="s">
        <v>5</v>
      </c>
      <c r="F32" s="55"/>
      <c r="M32" s="78"/>
      <c r="O32" s="55"/>
      <c r="P32" s="55"/>
      <c r="Q32" s="55"/>
      <c r="R32" s="55"/>
      <c r="S32" s="55"/>
      <c r="V32" s="79"/>
    </row>
    <row r="33" spans="6:22" s="58" customFormat="1" ht="17.25" customHeight="1">
      <c r="F33" s="58" t="s">
        <v>145</v>
      </c>
      <c r="M33" s="78"/>
      <c r="O33" s="55"/>
      <c r="P33" s="55"/>
      <c r="Q33" s="55"/>
      <c r="R33" s="55"/>
      <c r="S33" s="55"/>
      <c r="V33" s="79"/>
    </row>
    <row r="34" spans="6:22" s="58" customFormat="1" ht="17.25" customHeight="1">
      <c r="G34" s="80" t="s">
        <v>146</v>
      </c>
      <c r="M34" s="78"/>
      <c r="O34" s="55"/>
      <c r="P34" s="55"/>
      <c r="Q34" s="55"/>
      <c r="R34" s="55"/>
      <c r="S34" s="55"/>
      <c r="V34" s="81"/>
    </row>
    <row r="35" spans="6:22" s="58" customFormat="1" ht="17.25" customHeight="1">
      <c r="G35" s="80" t="s">
        <v>147</v>
      </c>
      <c r="M35" s="78"/>
      <c r="O35" s="55"/>
      <c r="P35" s="55"/>
      <c r="Q35" s="55"/>
      <c r="R35" s="55"/>
      <c r="S35" s="55"/>
      <c r="V35" s="79"/>
    </row>
  </sheetData>
  <mergeCells count="3">
    <mergeCell ref="B25:C25"/>
    <mergeCell ref="B26:C26"/>
    <mergeCell ref="B27:C27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E895-DA4E-4020-A3E8-7940212C5CCB}">
  <dimension ref="B2:I10"/>
  <sheetViews>
    <sheetView workbookViewId="0">
      <selection activeCell="K17" sqref="K17"/>
    </sheetView>
  </sheetViews>
  <sheetFormatPr defaultRowHeight="15"/>
  <cols>
    <col min="1" max="1" width="7.375" style="34" customWidth="1"/>
    <col min="2" max="2" width="8" style="34" customWidth="1"/>
    <col min="3" max="4" width="11.625" style="34" customWidth="1"/>
    <col min="5" max="5" width="9" style="34"/>
    <col min="6" max="7" width="11.875" style="34" customWidth="1"/>
    <col min="8" max="8" width="9.625" style="34" customWidth="1"/>
    <col min="9" max="9" width="13.125" style="34" customWidth="1"/>
    <col min="10" max="16384" width="9" style="34"/>
  </cols>
  <sheetData>
    <row r="2" spans="2:9">
      <c r="B2" s="32"/>
      <c r="C2" s="33" t="s">
        <v>101</v>
      </c>
      <c r="D2" s="33" t="s">
        <v>102</v>
      </c>
      <c r="E2" s="32"/>
      <c r="F2" s="33" t="s">
        <v>103</v>
      </c>
      <c r="G2" s="33" t="s">
        <v>102</v>
      </c>
      <c r="H2" s="33" t="s">
        <v>104</v>
      </c>
    </row>
    <row r="3" spans="2:9">
      <c r="B3" s="32">
        <v>1</v>
      </c>
      <c r="C3" s="35">
        <f>'1-2023'!F59</f>
        <v>26565000</v>
      </c>
      <c r="D3" s="35">
        <f>C3</f>
        <v>26565000</v>
      </c>
      <c r="E3" s="35"/>
      <c r="F3" s="32"/>
      <c r="G3" s="32"/>
      <c r="H3" s="32"/>
    </row>
    <row r="4" spans="2:9">
      <c r="B4" s="32">
        <v>2</v>
      </c>
      <c r="C4" s="35">
        <f>'2-2023'!F59</f>
        <v>20468800</v>
      </c>
      <c r="D4" s="35">
        <f>C4+D3</f>
        <v>47033800</v>
      </c>
      <c r="E4" s="35"/>
      <c r="F4" s="32"/>
      <c r="G4" s="32"/>
      <c r="H4" s="32"/>
    </row>
    <row r="5" spans="2:9">
      <c r="B5" s="32">
        <v>3</v>
      </c>
      <c r="C5" s="35">
        <f>'3-2023'!F59</f>
        <v>21568800</v>
      </c>
      <c r="D5" s="35">
        <f t="shared" ref="D5:D7" si="0">C5+D4</f>
        <v>68602600</v>
      </c>
      <c r="E5" s="36">
        <v>45009</v>
      </c>
      <c r="F5" s="35">
        <v>46228248</v>
      </c>
      <c r="G5" s="35">
        <f>F5</f>
        <v>46228248</v>
      </c>
      <c r="H5" s="35" t="s">
        <v>106</v>
      </c>
    </row>
    <row r="6" spans="2:9">
      <c r="B6" s="32">
        <v>4</v>
      </c>
      <c r="C6" s="35">
        <f>'4-2023'!F59</f>
        <v>40267920</v>
      </c>
      <c r="D6" s="35">
        <f t="shared" si="0"/>
        <v>108870520</v>
      </c>
      <c r="E6" s="36">
        <v>45043</v>
      </c>
      <c r="F6" s="35">
        <v>21155024</v>
      </c>
      <c r="G6" s="35">
        <f>G5+F6</f>
        <v>67383272</v>
      </c>
      <c r="H6" s="35" t="s">
        <v>109</v>
      </c>
      <c r="I6" s="40">
        <f>G6</f>
        <v>67383272</v>
      </c>
    </row>
    <row r="7" spans="2:9">
      <c r="B7" s="32">
        <v>5</v>
      </c>
      <c r="C7" s="35">
        <f>'5-2023'!F60</f>
        <v>79094400</v>
      </c>
      <c r="D7" s="35">
        <f t="shared" si="0"/>
        <v>187964920</v>
      </c>
      <c r="E7" s="36">
        <v>45077</v>
      </c>
      <c r="F7" s="35">
        <v>39486762</v>
      </c>
      <c r="G7" s="35">
        <f>G6+F7</f>
        <v>106870034</v>
      </c>
      <c r="H7" s="35" t="s">
        <v>112</v>
      </c>
      <c r="I7" s="40">
        <f>G7</f>
        <v>106870034</v>
      </c>
    </row>
    <row r="8" spans="2:9">
      <c r="B8" s="32">
        <v>6</v>
      </c>
      <c r="C8" s="35">
        <f>'6-2023'!F60</f>
        <v>60394400</v>
      </c>
      <c r="D8" s="35">
        <f t="shared" ref="D8" si="1">C8+D7</f>
        <v>248359320</v>
      </c>
      <c r="E8" s="36"/>
      <c r="F8" s="35"/>
      <c r="G8" s="35"/>
      <c r="H8" s="35"/>
      <c r="I8" s="40"/>
    </row>
    <row r="9" spans="2:9">
      <c r="B9" s="32"/>
      <c r="C9" s="32"/>
      <c r="D9" s="32"/>
      <c r="E9" s="32" t="s">
        <v>105</v>
      </c>
      <c r="F9" s="32"/>
      <c r="G9" s="35">
        <f>G10-G6</f>
        <v>468841769</v>
      </c>
      <c r="H9" s="35"/>
      <c r="I9" s="37">
        <f>I10-I7</f>
        <v>421396663</v>
      </c>
    </row>
    <row r="10" spans="2:9">
      <c r="B10" s="32"/>
      <c r="C10" s="32"/>
      <c r="D10" s="32"/>
      <c r="E10" s="32" t="s">
        <v>107</v>
      </c>
      <c r="F10" s="32"/>
      <c r="G10" s="38">
        <v>536225041</v>
      </c>
      <c r="H10" s="38"/>
      <c r="I10" s="39">
        <f>G10-397917200*2%</f>
        <v>528266697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1-2023</vt:lpstr>
      <vt:lpstr>2-2023</vt:lpstr>
      <vt:lpstr>3-2023</vt:lpstr>
      <vt:lpstr>4-2023</vt:lpstr>
      <vt:lpstr>5-2023</vt:lpstr>
      <vt:lpstr>6-2023</vt:lpstr>
      <vt:lpstr>2023 (8)</vt:lpstr>
      <vt:lpstr>санхүүжилт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2023-03-20T08:38:12Z</cp:lastPrinted>
  <dcterms:created xsi:type="dcterms:W3CDTF">2014-01-15T06:30:10Z</dcterms:created>
  <dcterms:modified xsi:type="dcterms:W3CDTF">2023-06-16T11:45:03Z</dcterms:modified>
</cp:coreProperties>
</file>