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0" i="1" l="1"/>
  <c r="I89" i="1"/>
  <c r="J89" i="1" s="1"/>
  <c r="H89" i="1"/>
  <c r="I88" i="1"/>
  <c r="J88" i="1" s="1"/>
  <c r="J90" i="1" s="1"/>
  <c r="H88" i="1"/>
  <c r="I86" i="1"/>
  <c r="J86" i="1" s="1"/>
  <c r="H86" i="1"/>
  <c r="J85" i="1"/>
  <c r="I85" i="1"/>
  <c r="H85" i="1"/>
  <c r="I84" i="1"/>
  <c r="J84" i="1" s="1"/>
  <c r="H84" i="1"/>
  <c r="J83" i="1"/>
  <c r="I83" i="1"/>
  <c r="H83" i="1"/>
  <c r="I82" i="1"/>
  <c r="J82" i="1" s="1"/>
  <c r="H82" i="1"/>
  <c r="J81" i="1"/>
  <c r="I81" i="1"/>
  <c r="H81" i="1"/>
  <c r="I80" i="1"/>
  <c r="J80" i="1" s="1"/>
  <c r="H80" i="1"/>
  <c r="J79" i="1"/>
  <c r="I79" i="1"/>
  <c r="H79" i="1"/>
  <c r="I78" i="1"/>
  <c r="J78" i="1" s="1"/>
  <c r="H78" i="1"/>
  <c r="J77" i="1"/>
  <c r="I77" i="1"/>
  <c r="H77" i="1"/>
  <c r="I76" i="1"/>
  <c r="J76" i="1" s="1"/>
  <c r="H76" i="1"/>
  <c r="J75" i="1"/>
  <c r="I75" i="1"/>
  <c r="H75" i="1"/>
  <c r="I74" i="1"/>
  <c r="J74" i="1" s="1"/>
  <c r="H74" i="1"/>
  <c r="J73" i="1"/>
  <c r="I73" i="1"/>
  <c r="H73" i="1"/>
  <c r="I72" i="1"/>
  <c r="J72" i="1" s="1"/>
  <c r="H72" i="1"/>
  <c r="J71" i="1"/>
  <c r="I71" i="1"/>
  <c r="H71" i="1"/>
  <c r="I70" i="1"/>
  <c r="J70" i="1" s="1"/>
  <c r="H70" i="1"/>
  <c r="J69" i="1"/>
  <c r="I69" i="1"/>
  <c r="H69" i="1"/>
  <c r="I68" i="1"/>
  <c r="J68" i="1" s="1"/>
  <c r="H68" i="1"/>
  <c r="J67" i="1"/>
  <c r="I67" i="1"/>
  <c r="H67" i="1"/>
  <c r="H87" i="1" s="1"/>
  <c r="H91" i="1" s="1"/>
  <c r="H65" i="1"/>
  <c r="I64" i="1"/>
  <c r="J64" i="1" s="1"/>
  <c r="H64" i="1"/>
  <c r="I63" i="1"/>
  <c r="J63" i="1" s="1"/>
  <c r="J65" i="1" s="1"/>
  <c r="H63" i="1"/>
  <c r="H62" i="1"/>
  <c r="I61" i="1"/>
  <c r="J61" i="1" s="1"/>
  <c r="J62" i="1" s="1"/>
  <c r="I60" i="1"/>
  <c r="J60" i="1" s="1"/>
  <c r="H60" i="1"/>
  <c r="J59" i="1"/>
  <c r="I59" i="1"/>
  <c r="H59" i="1"/>
  <c r="J58" i="1"/>
  <c r="I58" i="1"/>
  <c r="H58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H57" i="1" s="1"/>
  <c r="J50" i="1"/>
  <c r="I50" i="1"/>
  <c r="H50" i="1"/>
  <c r="J49" i="1"/>
  <c r="I49" i="1"/>
  <c r="H49" i="1"/>
  <c r="J48" i="1"/>
  <c r="I48" i="1"/>
  <c r="H48" i="1"/>
  <c r="I47" i="1"/>
  <c r="J47" i="1" s="1"/>
  <c r="H47" i="1"/>
  <c r="J46" i="1"/>
  <c r="I46" i="1"/>
  <c r="H46" i="1"/>
  <c r="J45" i="1"/>
  <c r="I45" i="1"/>
  <c r="H45" i="1"/>
  <c r="J44" i="1"/>
  <c r="I44" i="1"/>
  <c r="H44" i="1"/>
  <c r="I43" i="1"/>
  <c r="J43" i="1" s="1"/>
  <c r="H43" i="1"/>
  <c r="J42" i="1"/>
  <c r="I42" i="1"/>
  <c r="H42" i="1"/>
  <c r="J41" i="1"/>
  <c r="I41" i="1"/>
  <c r="H41" i="1"/>
  <c r="J40" i="1"/>
  <c r="I40" i="1"/>
  <c r="H40" i="1"/>
  <c r="I39" i="1"/>
  <c r="J39" i="1" s="1"/>
  <c r="H39" i="1"/>
  <c r="J38" i="1"/>
  <c r="I38" i="1"/>
  <c r="H38" i="1"/>
  <c r="J37" i="1"/>
  <c r="I37" i="1"/>
  <c r="H37" i="1"/>
  <c r="J36" i="1"/>
  <c r="I36" i="1"/>
  <c r="H36" i="1"/>
  <c r="H51" i="1" s="1"/>
  <c r="I34" i="1"/>
  <c r="J34" i="1" s="1"/>
  <c r="H34" i="1"/>
  <c r="I33" i="1"/>
  <c r="J33" i="1" s="1"/>
  <c r="H33" i="1"/>
  <c r="I32" i="1"/>
  <c r="J32" i="1" s="1"/>
  <c r="H32" i="1"/>
  <c r="I31" i="1"/>
  <c r="J31" i="1" s="1"/>
  <c r="J35" i="1" s="1"/>
  <c r="H31" i="1"/>
  <c r="H35" i="1" s="1"/>
  <c r="I29" i="1"/>
  <c r="J29" i="1" s="1"/>
  <c r="J30" i="1" s="1"/>
  <c r="H29" i="1"/>
  <c r="J28" i="1"/>
  <c r="I28" i="1"/>
  <c r="H28" i="1"/>
  <c r="J27" i="1"/>
  <c r="I27" i="1"/>
  <c r="H27" i="1"/>
  <c r="J26" i="1"/>
  <c r="I26" i="1"/>
  <c r="H26" i="1"/>
  <c r="I25" i="1"/>
  <c r="J25" i="1" s="1"/>
  <c r="H25" i="1"/>
  <c r="J24" i="1"/>
  <c r="I24" i="1"/>
  <c r="H24" i="1"/>
  <c r="J23" i="1"/>
  <c r="I23" i="1"/>
  <c r="H23" i="1"/>
  <c r="H30" i="1" s="1"/>
  <c r="H22" i="1"/>
  <c r="I21" i="1"/>
  <c r="J21" i="1" s="1"/>
  <c r="J22" i="1" s="1"/>
  <c r="H21" i="1"/>
  <c r="J20" i="1"/>
  <c r="I20" i="1"/>
  <c r="H20" i="1"/>
  <c r="J57" i="1" l="1"/>
  <c r="J87" i="1"/>
  <c r="J91" i="1" s="1"/>
  <c r="H52" i="1"/>
  <c r="H66" i="1"/>
  <c r="H92" i="1" s="1"/>
  <c r="J51" i="1"/>
  <c r="J52" i="1" s="1"/>
  <c r="J66" i="1" s="1"/>
  <c r="I22" i="1"/>
  <c r="J92" i="1" l="1"/>
  <c r="H93" i="1"/>
  <c r="H94" i="1" s="1"/>
  <c r="J93" i="1" l="1"/>
  <c r="J94" i="1" s="1"/>
</calcChain>
</file>

<file path=xl/sharedStrings.xml><?xml version="1.0" encoding="utf-8"?>
<sst xmlns="http://schemas.openxmlformats.org/spreadsheetml/2006/main" count="181" uniqueCount="133">
  <si>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</si>
  <si>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</si>
  <si>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</si>
  <si>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 ОВООТ ШАР-50 ТӨСЛИЙН</t>
  </si>
  <si>
    <t>АЖЛЫН ГҮЙЦЭТГЭЛИЙН АКТ</t>
  </si>
  <si>
    <t>2023 оны 05 дугаар сарын 01-ээс 05 дугаар сарын 31-ний өдөр хүртэл</t>
  </si>
  <si>
    <t>Төсвийн дүн:1 528 241 932 /төгрөгөөр/</t>
  </si>
  <si>
    <t>Д/Д</t>
  </si>
  <si>
    <t>Ажлын нэр, төрөл</t>
  </si>
  <si>
    <t>Хэмжих нэгж</t>
  </si>
  <si>
    <t>Нэгжийн өртөг</t>
  </si>
  <si>
    <t>Тайлант сарын гүйцэтгэл</t>
  </si>
  <si>
    <t>Оны эхнээс гарсан гүйцэтгэл</t>
  </si>
  <si>
    <t>Тоо</t>
  </si>
  <si>
    <t>Дүн</t>
  </si>
  <si>
    <t>Төсөл, төсөв зохиолт</t>
  </si>
  <si>
    <t>х/ө</t>
  </si>
  <si>
    <t>Сансрын зургийн тайлал</t>
  </si>
  <si>
    <t>км2</t>
  </si>
  <si>
    <t>I</t>
  </si>
  <si>
    <t>Бэлтгэл ажлын дүн</t>
  </si>
  <si>
    <t xml:space="preserve">Геологийн зураглал </t>
  </si>
  <si>
    <t>Танилцах маршрут</t>
  </si>
  <si>
    <t>Шалган холбох маршрут</t>
  </si>
  <si>
    <t>т.км</t>
  </si>
  <si>
    <t>Эрлийн маршрут</t>
  </si>
  <si>
    <t>Шлихийн сорьцлолт</t>
  </si>
  <si>
    <t>ш</t>
  </si>
  <si>
    <t>Урсгал геохимийн сорьцлолт</t>
  </si>
  <si>
    <t>Литогеохими, хоёрдогч</t>
  </si>
  <si>
    <t>II</t>
  </si>
  <si>
    <t>Зураглалын ажлын дүн</t>
  </si>
  <si>
    <t>Шурф нэвтрэлт II-IY</t>
  </si>
  <si>
    <t>т/м</t>
  </si>
  <si>
    <t>Суваг малталт</t>
  </si>
  <si>
    <t>м2</t>
  </si>
  <si>
    <t>Копуш малталт</t>
  </si>
  <si>
    <t>м3</t>
  </si>
  <si>
    <t>Уулын ажлын булалт</t>
  </si>
  <si>
    <t>III</t>
  </si>
  <si>
    <t xml:space="preserve">Уулын ажлын дүн </t>
  </si>
  <si>
    <t>Ховилон сорьцлолт</t>
  </si>
  <si>
    <t>Анхдагч геохими /зураглал/</t>
  </si>
  <si>
    <t>Анхдагч геохими /эрэл/</t>
  </si>
  <si>
    <t>Цэглэн сорьцлолт</t>
  </si>
  <si>
    <t>Үнэмлэхүй насны сорьцлолт</t>
  </si>
  <si>
    <t xml:space="preserve">Протолочек </t>
  </si>
  <si>
    <t>Шлиф</t>
  </si>
  <si>
    <t>Аншилф</t>
  </si>
  <si>
    <t>Силикат</t>
  </si>
  <si>
    <t>Усан дээж</t>
  </si>
  <si>
    <t>Фаун флор</t>
  </si>
  <si>
    <t>Шурфийн шлих</t>
  </si>
  <si>
    <t>сорьц</t>
  </si>
  <si>
    <t>Монолит (хүдрийн бус ашигт малтмал)</t>
  </si>
  <si>
    <t>кг</t>
  </si>
  <si>
    <t>Элс хайрга</t>
  </si>
  <si>
    <t>Угаалга</t>
  </si>
  <si>
    <t>IV</t>
  </si>
  <si>
    <t xml:space="preserve">Сорьцлолтын дүн </t>
  </si>
  <si>
    <t>V</t>
  </si>
  <si>
    <t>Хээрийн ажлын дүн  /II-IV/</t>
  </si>
  <si>
    <t>Томилолтын зардал</t>
  </si>
  <si>
    <t>Суурин боловсруулалт</t>
  </si>
  <si>
    <t>өдөр</t>
  </si>
  <si>
    <t>Байрзүйн зураг авах, зураг хэвлэх</t>
  </si>
  <si>
    <t>Багаж, тоног төхөөрөмж /Анги зохион байгуулалт/</t>
  </si>
  <si>
    <t>багц</t>
  </si>
  <si>
    <t>VI</t>
  </si>
  <si>
    <t>Үйлдвэрлэлийн тээвэр</t>
  </si>
  <si>
    <t>т/км</t>
  </si>
  <si>
    <t>Хүн тээвэр</t>
  </si>
  <si>
    <t>Ачаа тээвэр</t>
  </si>
  <si>
    <t>Ердийн хөсөг /морь/</t>
  </si>
  <si>
    <t>хоног</t>
  </si>
  <si>
    <t>VII</t>
  </si>
  <si>
    <t>Тээврийн дүн</t>
  </si>
  <si>
    <t>Геофизикийн Соронзон хайгуул</t>
  </si>
  <si>
    <t>Геофизикийн цахилгаан зүсэлт (Диполь-Диполь)</t>
  </si>
  <si>
    <t>VIII</t>
  </si>
  <si>
    <t>Геофизикийн дүн</t>
  </si>
  <si>
    <t>IX</t>
  </si>
  <si>
    <t>ӨӨРИЙН ХҮЧНИЙ АЖЛЫН ДҮН /I+V+VI+VII+VIII/</t>
  </si>
  <si>
    <t>Урсгал/хоёрдогч геохими /0.075мм -буталгаа/</t>
  </si>
  <si>
    <t>Анхдагч геохими /0.5кг-аас бага: 0.075 мм-буталгаа/</t>
  </si>
  <si>
    <t>2 кг-аас бага буталгаа</t>
  </si>
  <si>
    <t>5 кг хүртэлх буталгаа</t>
  </si>
  <si>
    <t>Эрдэсийн ураангүй шинжилгээ</t>
  </si>
  <si>
    <t>Эрдсийн дэлгэрэнгүй шинжилгээ</t>
  </si>
  <si>
    <t>ICP 20 элемент /геохими</t>
  </si>
  <si>
    <t>Хими Аu -порбир</t>
  </si>
  <si>
    <t>ААС-Cu, Pb, Zn, Ag…</t>
  </si>
  <si>
    <t>ААС-Fe, Cr, Ni, Co</t>
  </si>
  <si>
    <t>ААС- Mo, W, Sn</t>
  </si>
  <si>
    <t>Силикат (исэл)</t>
  </si>
  <si>
    <t>Чулуулгийн физик механик шинж</t>
  </si>
  <si>
    <t xml:space="preserve">Петрографийн хураангуй </t>
  </si>
  <si>
    <t>Петрографийн бэлтгэл</t>
  </si>
  <si>
    <t xml:space="preserve">Минераграфийн хураангуй </t>
  </si>
  <si>
    <t>Минераграфийн бэлтгэл</t>
  </si>
  <si>
    <t>Усны бүрэн</t>
  </si>
  <si>
    <t>Палеонтологи</t>
  </si>
  <si>
    <t>Үнэмлэхүй нас</t>
  </si>
  <si>
    <t>X</t>
  </si>
  <si>
    <t>Лабораторийн ажлын дүн</t>
  </si>
  <si>
    <t>Авто тээврийн татвар</t>
  </si>
  <si>
    <t>жил</t>
  </si>
  <si>
    <t>Байрны түрээс</t>
  </si>
  <si>
    <t>сар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</si>
  <si>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</si>
  <si>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</si>
  <si>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</si>
  <si>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</si>
  <si>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</si>
  <si>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</si>
  <si>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</si>
  <si>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</si>
  <si>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</si>
  <si>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</si>
  <si>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 xml:space="preserve">Гүйцэтгэгч: </t>
  </si>
  <si>
    <t xml:space="preserve"> "Эрдэст Даян уул" ХХК-ийн  гүйцэтгэх захирал</t>
  </si>
  <si>
    <t>/П.Лхагвадэмбэрэл/</t>
  </si>
  <si>
    <t xml:space="preserve"> "Овоот шар-50" Төслийн ахлагч</t>
  </si>
  <si>
    <t>/Ө.Амар/</t>
  </si>
  <si>
    <t xml:space="preserve"> "Эрдэст Даян уул" ХХК-ийн нягтлан бодогч</t>
  </si>
  <si>
    <t>/Ж.Отгонтуяа/</t>
  </si>
  <si>
    <t>Танилцсан:</t>
  </si>
  <si>
    <t>Үндэсний геологийн албаны ГСХ-ийн дарга</t>
  </si>
  <si>
    <t>/Р.Болд-Эрдэнэ/</t>
  </si>
  <si>
    <t>Хянасан:</t>
  </si>
  <si>
    <t>Үндэсний геологийн албаны ГСХ-ийн мэргэжилтэн</t>
  </si>
  <si>
    <t>Үндэсний геологийн албаны ЭБСТЭЗХ-ийн мэргэжилтэн</t>
  </si>
  <si>
    <t>/  И.Баттуяа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</si>
</sst>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\Downloads\OSH-50_05_2305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 сар"/>
      <sheetName val="2 сар"/>
      <sheetName val="3 сар"/>
      <sheetName val="4 сар"/>
      <sheetName val="5 сар"/>
      <sheetName val="6 сар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I20">
            <v>30</v>
          </cell>
        </row>
        <row r="21">
          <cell r="I21">
            <v>1759</v>
          </cell>
        </row>
        <row r="24">
          <cell r="I24">
            <v>25</v>
          </cell>
        </row>
        <row r="53">
          <cell r="I53">
            <v>250</v>
          </cell>
        </row>
        <row r="54">
          <cell r="I54">
            <v>75</v>
          </cell>
        </row>
        <row r="55">
          <cell r="I55">
            <v>64</v>
          </cell>
        </row>
        <row r="58">
          <cell r="I58">
            <v>500</v>
          </cell>
        </row>
        <row r="59">
          <cell r="I59">
            <v>2000</v>
          </cell>
        </row>
        <row r="60">
          <cell r="I60">
            <v>2000</v>
          </cell>
        </row>
        <row r="88">
          <cell r="I88">
            <v>1</v>
          </cell>
        </row>
        <row r="89">
          <cell r="I89">
            <v>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06"/>
  <sheetViews>
    <sheetView tabSelected="1" topLeftCell="A16" workbookViewId="0">
      <selection activeCell="N93" sqref="N93"/>
    </sheetView>
  </sheetViews>
  <sheetFormatPr defaultRowHeight="14.25" x14ac:dyDescent="0.25"/>
  <cols>
    <col min="1" max="1" width="3.85546875" style="2" customWidth="1"/>
    <col min="2" max="2" width="5.28515625" style="2" customWidth="1"/>
    <col min="3" max="3" width="6.5703125" style="2" customWidth="1"/>
    <col min="4" max="4" width="52.42578125" style="29" customWidth="1"/>
    <col min="5" max="5" width="10.5703125" style="2" customWidth="1"/>
    <col min="6" max="6" width="13.140625" style="2" customWidth="1"/>
    <col min="7" max="7" width="11.5703125" style="2" customWidth="1"/>
    <col min="8" max="8" width="15.140625" style="2" customWidth="1"/>
    <col min="9" max="9" width="12.85546875" style="2" customWidth="1"/>
    <col min="10" max="10" width="15.7109375" style="2" customWidth="1"/>
    <col min="11" max="11" width="16" style="2" customWidth="1"/>
    <col min="12" max="12" width="17" style="2" customWidth="1"/>
    <col min="13" max="14" width="12" style="2" bestFit="1" customWidth="1"/>
    <col min="15" max="16384" width="9.140625" style="2"/>
  </cols>
  <sheetData>
    <row r="2" spans="3:10" x14ac:dyDescent="0.25">
      <c r="C2" s="1" t="s">
        <v>0</v>
      </c>
      <c r="D2" s="1"/>
      <c r="E2" s="1"/>
      <c r="F2" s="1"/>
      <c r="G2" s="1"/>
      <c r="H2" s="1"/>
      <c r="I2" s="1"/>
      <c r="J2" s="1"/>
    </row>
    <row r="3" spans="3:10" x14ac:dyDescent="0.25">
      <c r="C3" s="1" t="s">
        <v>1</v>
      </c>
      <c r="D3" s="1"/>
      <c r="E3" s="1"/>
      <c r="F3" s="1"/>
      <c r="G3" s="1"/>
      <c r="H3" s="1"/>
      <c r="I3" s="1"/>
      <c r="J3" s="1"/>
    </row>
    <row r="4" spans="3:10" x14ac:dyDescent="0.25">
      <c r="C4" s="1" t="s">
        <v>2</v>
      </c>
      <c r="D4" s="1"/>
      <c r="E4" s="1"/>
      <c r="F4" s="1"/>
      <c r="G4" s="1"/>
      <c r="H4" s="1"/>
      <c r="I4" s="1"/>
      <c r="J4" s="1"/>
    </row>
    <row r="8" spans="3:10" ht="15" x14ac:dyDescent="0.25">
      <c r="D8" s="3" t="s">
        <v>3</v>
      </c>
      <c r="E8" s="3"/>
      <c r="F8" s="3"/>
      <c r="G8" s="3"/>
      <c r="H8" s="3"/>
      <c r="I8" s="3"/>
      <c r="J8" s="3"/>
    </row>
    <row r="9" spans="3:10" ht="15" x14ac:dyDescent="0.25">
      <c r="D9" s="4"/>
      <c r="E9" s="5"/>
      <c r="F9" s="5"/>
      <c r="G9" s="5"/>
      <c r="H9" s="5"/>
    </row>
    <row r="10" spans="3:10" ht="15" x14ac:dyDescent="0.25">
      <c r="D10" s="3" t="s">
        <v>4</v>
      </c>
      <c r="E10" s="3"/>
      <c r="F10" s="3"/>
      <c r="G10" s="3"/>
      <c r="H10" s="3"/>
      <c r="I10" s="3"/>
      <c r="J10" s="3"/>
    </row>
    <row r="11" spans="3:10" ht="15" x14ac:dyDescent="0.25">
      <c r="D11" s="4"/>
      <c r="E11" s="5"/>
      <c r="F11" s="5"/>
      <c r="G11" s="5"/>
      <c r="H11" s="5"/>
    </row>
    <row r="12" spans="3:10" ht="15" x14ac:dyDescent="0.25">
      <c r="D12" s="4"/>
      <c r="E12" s="5"/>
      <c r="F12" s="5"/>
      <c r="G12" s="5"/>
      <c r="H12" s="5"/>
    </row>
    <row r="13" spans="3:10" x14ac:dyDescent="0.25">
      <c r="C13" s="1" t="s">
        <v>5</v>
      </c>
      <c r="D13" s="1"/>
      <c r="E13" s="1"/>
      <c r="F13" s="1"/>
      <c r="G13" s="1"/>
      <c r="H13" s="1"/>
      <c r="I13" s="1"/>
      <c r="J13" s="1"/>
    </row>
    <row r="15" spans="3:10" x14ac:dyDescent="0.25">
      <c r="C15" s="1" t="s">
        <v>6</v>
      </c>
      <c r="D15" s="1"/>
      <c r="E15" s="1"/>
      <c r="F15" s="1"/>
      <c r="G15" s="1"/>
      <c r="H15" s="1"/>
      <c r="I15" s="1"/>
      <c r="J15" s="1"/>
    </row>
    <row r="17" spans="3:10" x14ac:dyDescent="0.25">
      <c r="C17" s="6" t="s">
        <v>7</v>
      </c>
      <c r="D17" s="7" t="s">
        <v>8</v>
      </c>
      <c r="E17" s="8" t="s">
        <v>9</v>
      </c>
      <c r="F17" s="8" t="s">
        <v>10</v>
      </c>
      <c r="G17" s="9" t="s">
        <v>11</v>
      </c>
      <c r="H17" s="9"/>
      <c r="I17" s="9" t="s">
        <v>12</v>
      </c>
      <c r="J17" s="9"/>
    </row>
    <row r="18" spans="3:10" x14ac:dyDescent="0.25">
      <c r="C18" s="6"/>
      <c r="D18" s="7"/>
      <c r="E18" s="10"/>
      <c r="F18" s="10"/>
      <c r="G18" s="11" t="s">
        <v>13</v>
      </c>
      <c r="H18" s="11" t="s">
        <v>14</v>
      </c>
      <c r="I18" s="11" t="s">
        <v>13</v>
      </c>
      <c r="J18" s="11" t="s">
        <v>14</v>
      </c>
    </row>
    <row r="19" spans="3:10" x14ac:dyDescent="0.25">
      <c r="C19" s="11">
        <v>0</v>
      </c>
      <c r="D19" s="12">
        <v>1</v>
      </c>
      <c r="E19" s="13">
        <v>2</v>
      </c>
      <c r="F19" s="13">
        <v>3</v>
      </c>
      <c r="G19" s="11"/>
      <c r="H19" s="11">
        <v>5</v>
      </c>
      <c r="I19" s="11">
        <v>6</v>
      </c>
      <c r="J19" s="11">
        <v>7</v>
      </c>
    </row>
    <row r="20" spans="3:10" x14ac:dyDescent="0.25">
      <c r="C20" s="11"/>
      <c r="D20" s="12" t="s">
        <v>15</v>
      </c>
      <c r="E20" s="11" t="s">
        <v>16</v>
      </c>
      <c r="F20" s="14">
        <v>45625</v>
      </c>
      <c r="G20" s="11"/>
      <c r="H20" s="14">
        <f t="shared" ref="H20:H21" si="0">G20*F20</f>
        <v>0</v>
      </c>
      <c r="I20" s="11">
        <f>G20+'[1]5 сар'!I20</f>
        <v>30</v>
      </c>
      <c r="J20" s="14">
        <f t="shared" ref="J20:J21" si="1">I20*F20</f>
        <v>1368750</v>
      </c>
    </row>
    <row r="21" spans="3:10" x14ac:dyDescent="0.25">
      <c r="C21" s="11"/>
      <c r="D21" s="12" t="s">
        <v>17</v>
      </c>
      <c r="E21" s="11" t="s">
        <v>18</v>
      </c>
      <c r="F21" s="14">
        <v>7400</v>
      </c>
      <c r="G21" s="11"/>
      <c r="H21" s="14">
        <f t="shared" si="0"/>
        <v>0</v>
      </c>
      <c r="I21" s="11">
        <f>G21+'[1]5 сар'!I21</f>
        <v>1759</v>
      </c>
      <c r="J21" s="14">
        <f t="shared" si="1"/>
        <v>13016600</v>
      </c>
    </row>
    <row r="22" spans="3:10" ht="15" x14ac:dyDescent="0.25">
      <c r="C22" s="15" t="s">
        <v>19</v>
      </c>
      <c r="D22" s="16" t="s">
        <v>20</v>
      </c>
      <c r="E22" s="15"/>
      <c r="F22" s="17"/>
      <c r="G22" s="17"/>
      <c r="H22" s="17">
        <f>SUM(H20:H21)</f>
        <v>0</v>
      </c>
      <c r="I22" s="17">
        <f>+I21+I20</f>
        <v>1789</v>
      </c>
      <c r="J22" s="17">
        <f>+J21+J20</f>
        <v>14385350</v>
      </c>
    </row>
    <row r="23" spans="3:10" x14ac:dyDescent="0.25">
      <c r="C23" s="11"/>
      <c r="D23" s="12" t="s">
        <v>21</v>
      </c>
      <c r="E23" s="11" t="s">
        <v>18</v>
      </c>
      <c r="F23" s="14">
        <v>53957</v>
      </c>
      <c r="G23" s="11">
        <v>300</v>
      </c>
      <c r="H23" s="14">
        <f>G23*F23</f>
        <v>16187100</v>
      </c>
      <c r="I23" s="11">
        <f>G23+'[1]5 сар'!I23</f>
        <v>300</v>
      </c>
      <c r="J23" s="14">
        <f>I23*F23</f>
        <v>16187100</v>
      </c>
    </row>
    <row r="24" spans="3:10" x14ac:dyDescent="0.25">
      <c r="C24" s="11"/>
      <c r="D24" s="12" t="s">
        <v>22</v>
      </c>
      <c r="E24" s="11" t="s">
        <v>16</v>
      </c>
      <c r="F24" s="14">
        <v>15686</v>
      </c>
      <c r="G24" s="11"/>
      <c r="H24" s="14">
        <f t="shared" ref="H24:H28" si="2">G24*F24</f>
        <v>0</v>
      </c>
      <c r="I24" s="11">
        <f>'[1]5 сар'!I24+G24</f>
        <v>25</v>
      </c>
      <c r="J24" s="14">
        <f t="shared" ref="J24:J29" si="3">I24*F24</f>
        <v>392150</v>
      </c>
    </row>
    <row r="25" spans="3:10" x14ac:dyDescent="0.25">
      <c r="C25" s="11"/>
      <c r="D25" s="12" t="s">
        <v>23</v>
      </c>
      <c r="E25" s="11" t="s">
        <v>24</v>
      </c>
      <c r="F25" s="14">
        <v>53333</v>
      </c>
      <c r="G25" s="11">
        <v>10</v>
      </c>
      <c r="H25" s="14">
        <f t="shared" si="2"/>
        <v>533330</v>
      </c>
      <c r="I25" s="11">
        <f>G25+'[1]5 сар'!I25</f>
        <v>10</v>
      </c>
      <c r="J25" s="14">
        <f t="shared" si="3"/>
        <v>533330</v>
      </c>
    </row>
    <row r="26" spans="3:10" x14ac:dyDescent="0.25">
      <c r="C26" s="11"/>
      <c r="D26" s="12" t="s">
        <v>25</v>
      </c>
      <c r="E26" s="11" t="s">
        <v>24</v>
      </c>
      <c r="F26" s="14">
        <v>31012</v>
      </c>
      <c r="G26" s="11"/>
      <c r="H26" s="14">
        <f t="shared" si="2"/>
        <v>0</v>
      </c>
      <c r="I26" s="11">
        <f>'[1]5 сар'!I26+G26</f>
        <v>0</v>
      </c>
      <c r="J26" s="14">
        <f t="shared" si="3"/>
        <v>0</v>
      </c>
    </row>
    <row r="27" spans="3:10" x14ac:dyDescent="0.25">
      <c r="C27" s="11"/>
      <c r="D27" s="12" t="s">
        <v>26</v>
      </c>
      <c r="E27" s="11" t="s">
        <v>27</v>
      </c>
      <c r="F27" s="14">
        <v>3189</v>
      </c>
      <c r="G27" s="11">
        <v>150</v>
      </c>
      <c r="H27" s="14">
        <f t="shared" si="2"/>
        <v>478350</v>
      </c>
      <c r="I27" s="11">
        <f>G27+'[1]5 сар'!I27</f>
        <v>150</v>
      </c>
      <c r="J27" s="14">
        <f t="shared" si="3"/>
        <v>478350</v>
      </c>
    </row>
    <row r="28" spans="3:10" x14ac:dyDescent="0.25">
      <c r="C28" s="11"/>
      <c r="D28" s="12" t="s">
        <v>28</v>
      </c>
      <c r="E28" s="11" t="s">
        <v>27</v>
      </c>
      <c r="F28" s="14">
        <v>2585</v>
      </c>
      <c r="G28" s="11">
        <v>150</v>
      </c>
      <c r="H28" s="14">
        <f t="shared" si="2"/>
        <v>387750</v>
      </c>
      <c r="I28" s="11">
        <f>'[1]5 сар'!I28+G28</f>
        <v>150</v>
      </c>
      <c r="J28" s="14">
        <f t="shared" si="3"/>
        <v>387750</v>
      </c>
    </row>
    <row r="29" spans="3:10" x14ac:dyDescent="0.25">
      <c r="C29" s="11"/>
      <c r="D29" s="12" t="s">
        <v>29</v>
      </c>
      <c r="E29" s="11" t="s">
        <v>27</v>
      </c>
      <c r="F29" s="14">
        <v>4711</v>
      </c>
      <c r="G29" s="11"/>
      <c r="H29" s="14">
        <f>G29*F29</f>
        <v>0</v>
      </c>
      <c r="I29" s="11">
        <f>G29+'[1]5 сар'!I29</f>
        <v>0</v>
      </c>
      <c r="J29" s="14">
        <f t="shared" si="3"/>
        <v>0</v>
      </c>
    </row>
    <row r="30" spans="3:10" ht="15" x14ac:dyDescent="0.25">
      <c r="C30" s="15" t="s">
        <v>30</v>
      </c>
      <c r="D30" s="16" t="s">
        <v>31</v>
      </c>
      <c r="E30" s="15"/>
      <c r="F30" s="17"/>
      <c r="G30" s="17"/>
      <c r="H30" s="17">
        <f>+H23+H24+H25+H26+H27+H28+H29</f>
        <v>17586530</v>
      </c>
      <c r="I30" s="17"/>
      <c r="J30" s="17">
        <f>+J29+J28+J27+J26+J25+J24+J23</f>
        <v>17978680</v>
      </c>
    </row>
    <row r="31" spans="3:10" x14ac:dyDescent="0.25">
      <c r="C31" s="11"/>
      <c r="D31" s="12" t="s">
        <v>32</v>
      </c>
      <c r="E31" s="18" t="s">
        <v>33</v>
      </c>
      <c r="F31" s="19">
        <v>79800</v>
      </c>
      <c r="G31" s="14"/>
      <c r="H31" s="14">
        <f>G31*F31</f>
        <v>0</v>
      </c>
      <c r="I31" s="14">
        <f>G31+'[1]5 сар'!I31</f>
        <v>0</v>
      </c>
      <c r="J31" s="14">
        <f>I31*F31</f>
        <v>0</v>
      </c>
    </row>
    <row r="32" spans="3:10" x14ac:dyDescent="0.25">
      <c r="C32" s="11"/>
      <c r="D32" s="12" t="s">
        <v>34</v>
      </c>
      <c r="E32" s="20" t="s">
        <v>35</v>
      </c>
      <c r="F32" s="19">
        <v>30130</v>
      </c>
      <c r="G32" s="14"/>
      <c r="H32" s="14">
        <f t="shared" ref="H32:H48" si="4">G32*F32</f>
        <v>0</v>
      </c>
      <c r="I32" s="14">
        <f>G32+'[1]5 сар'!I32</f>
        <v>0</v>
      </c>
      <c r="J32" s="14">
        <f>I32*F32</f>
        <v>0</v>
      </c>
    </row>
    <row r="33" spans="3:10" x14ac:dyDescent="0.25">
      <c r="C33" s="11"/>
      <c r="D33" s="12" t="s">
        <v>36</v>
      </c>
      <c r="E33" s="20" t="s">
        <v>37</v>
      </c>
      <c r="F33" s="21">
        <v>1200</v>
      </c>
      <c r="G33" s="14"/>
      <c r="H33" s="14">
        <f t="shared" si="4"/>
        <v>0</v>
      </c>
      <c r="I33" s="14">
        <f>G33+'[1]5 сар'!I33</f>
        <v>0</v>
      </c>
      <c r="J33" s="14">
        <f t="shared" ref="J33:J34" si="5">I33*F33</f>
        <v>0</v>
      </c>
    </row>
    <row r="34" spans="3:10" x14ac:dyDescent="0.25">
      <c r="C34" s="11"/>
      <c r="D34" s="12" t="s">
        <v>38</v>
      </c>
      <c r="E34" s="20" t="s">
        <v>37</v>
      </c>
      <c r="F34" s="21">
        <v>2300</v>
      </c>
      <c r="G34" s="14"/>
      <c r="H34" s="14">
        <f t="shared" si="4"/>
        <v>0</v>
      </c>
      <c r="I34" s="11">
        <f>G34+'[1]5 сар'!I34</f>
        <v>0</v>
      </c>
      <c r="J34" s="14">
        <f t="shared" si="5"/>
        <v>0</v>
      </c>
    </row>
    <row r="35" spans="3:10" ht="15" x14ac:dyDescent="0.25">
      <c r="C35" s="15" t="s">
        <v>39</v>
      </c>
      <c r="D35" s="16" t="s">
        <v>40</v>
      </c>
      <c r="E35" s="15"/>
      <c r="F35" s="17"/>
      <c r="G35" s="17"/>
      <c r="H35" s="17">
        <f>SUM(H31:H34)</f>
        <v>0</v>
      </c>
      <c r="I35" s="17"/>
      <c r="J35" s="17">
        <f>SUM(J31:J34)</f>
        <v>0</v>
      </c>
    </row>
    <row r="36" spans="3:10" x14ac:dyDescent="0.25">
      <c r="C36" s="11"/>
      <c r="D36" s="12" t="s">
        <v>41</v>
      </c>
      <c r="E36" s="20" t="s">
        <v>27</v>
      </c>
      <c r="F36" s="21">
        <v>10500</v>
      </c>
      <c r="G36" s="11"/>
      <c r="H36" s="14">
        <f t="shared" si="4"/>
        <v>0</v>
      </c>
      <c r="I36" s="11">
        <f>G36+'[1]5 сар'!I36</f>
        <v>0</v>
      </c>
      <c r="J36" s="14">
        <f t="shared" ref="J36:J50" si="6">I36*F36</f>
        <v>0</v>
      </c>
    </row>
    <row r="37" spans="3:10" x14ac:dyDescent="0.25">
      <c r="C37" s="11"/>
      <c r="D37" s="12" t="s">
        <v>42</v>
      </c>
      <c r="E37" s="20" t="s">
        <v>27</v>
      </c>
      <c r="F37" s="21">
        <v>9021</v>
      </c>
      <c r="G37" s="11">
        <v>10</v>
      </c>
      <c r="H37" s="14">
        <f>G37*F37</f>
        <v>90210</v>
      </c>
      <c r="I37" s="11">
        <f>G37+'[1]5 сар'!I37</f>
        <v>10</v>
      </c>
      <c r="J37" s="14">
        <f t="shared" si="6"/>
        <v>90210</v>
      </c>
    </row>
    <row r="38" spans="3:10" x14ac:dyDescent="0.25">
      <c r="C38" s="11"/>
      <c r="D38" s="12" t="s">
        <v>43</v>
      </c>
      <c r="E38" s="20" t="s">
        <v>27</v>
      </c>
      <c r="F38" s="21">
        <v>9021</v>
      </c>
      <c r="G38" s="11">
        <v>50</v>
      </c>
      <c r="H38" s="14">
        <f t="shared" si="4"/>
        <v>451050</v>
      </c>
      <c r="I38" s="11">
        <f>G38+'[1]5 сар'!I38</f>
        <v>50</v>
      </c>
      <c r="J38" s="14">
        <f t="shared" si="6"/>
        <v>451050</v>
      </c>
    </row>
    <row r="39" spans="3:10" x14ac:dyDescent="0.25">
      <c r="C39" s="11"/>
      <c r="D39" s="12" t="s">
        <v>44</v>
      </c>
      <c r="E39" s="20" t="s">
        <v>27</v>
      </c>
      <c r="F39" s="21">
        <v>8201.7138752052542</v>
      </c>
      <c r="G39" s="11">
        <v>5</v>
      </c>
      <c r="H39" s="14">
        <f t="shared" si="4"/>
        <v>41008.569376026273</v>
      </c>
      <c r="I39" s="11">
        <f>G39+'[1]5 сар'!I39</f>
        <v>5</v>
      </c>
      <c r="J39" s="14">
        <f t="shared" si="6"/>
        <v>41008.569376026273</v>
      </c>
    </row>
    <row r="40" spans="3:10" x14ac:dyDescent="0.25">
      <c r="C40" s="11"/>
      <c r="D40" s="12" t="s">
        <v>45</v>
      </c>
      <c r="E40" s="20" t="s">
        <v>27</v>
      </c>
      <c r="F40" s="21">
        <v>11500</v>
      </c>
      <c r="G40" s="11"/>
      <c r="H40" s="14">
        <f t="shared" si="4"/>
        <v>0</v>
      </c>
      <c r="I40" s="11">
        <f>G40+'[1]5 сар'!I40</f>
        <v>0</v>
      </c>
      <c r="J40" s="14">
        <f t="shared" si="6"/>
        <v>0</v>
      </c>
    </row>
    <row r="41" spans="3:10" x14ac:dyDescent="0.25">
      <c r="C41" s="11"/>
      <c r="D41" s="12" t="s">
        <v>46</v>
      </c>
      <c r="E41" s="11" t="s">
        <v>27</v>
      </c>
      <c r="F41" s="14">
        <v>11681.547619047618</v>
      </c>
      <c r="G41" s="11"/>
      <c r="H41" s="14">
        <f>G41*F41</f>
        <v>0</v>
      </c>
      <c r="I41" s="11">
        <f>G41+'[1]5 сар'!I41</f>
        <v>0</v>
      </c>
      <c r="J41" s="14">
        <f t="shared" si="6"/>
        <v>0</v>
      </c>
    </row>
    <row r="42" spans="3:10" x14ac:dyDescent="0.25">
      <c r="C42" s="11"/>
      <c r="D42" s="12" t="s">
        <v>47</v>
      </c>
      <c r="E42" s="20" t="s">
        <v>27</v>
      </c>
      <c r="F42" s="21">
        <v>500</v>
      </c>
      <c r="G42" s="11"/>
      <c r="H42" s="14">
        <f t="shared" si="4"/>
        <v>0</v>
      </c>
      <c r="I42" s="11">
        <f>G42+'[1]5 сар'!I42</f>
        <v>0</v>
      </c>
      <c r="J42" s="14">
        <f t="shared" si="6"/>
        <v>0</v>
      </c>
    </row>
    <row r="43" spans="3:10" x14ac:dyDescent="0.25">
      <c r="C43" s="11"/>
      <c r="D43" s="12" t="s">
        <v>48</v>
      </c>
      <c r="E43" s="20" t="s">
        <v>27</v>
      </c>
      <c r="F43" s="21">
        <v>500</v>
      </c>
      <c r="G43" s="11"/>
      <c r="H43" s="14">
        <f t="shared" si="4"/>
        <v>0</v>
      </c>
      <c r="I43" s="11">
        <f>G43+'[1]5 сар'!I43</f>
        <v>0</v>
      </c>
      <c r="J43" s="14">
        <f t="shared" si="6"/>
        <v>0</v>
      </c>
    </row>
    <row r="44" spans="3:10" x14ac:dyDescent="0.25">
      <c r="C44" s="11"/>
      <c r="D44" s="12" t="s">
        <v>49</v>
      </c>
      <c r="E44" s="20" t="s">
        <v>27</v>
      </c>
      <c r="F44" s="21">
        <v>8202</v>
      </c>
      <c r="G44" s="11"/>
      <c r="H44" s="14">
        <f t="shared" si="4"/>
        <v>0</v>
      </c>
      <c r="I44" s="11">
        <f>G44+'[1]5 сар'!I44</f>
        <v>0</v>
      </c>
      <c r="J44" s="14">
        <f t="shared" si="6"/>
        <v>0</v>
      </c>
    </row>
    <row r="45" spans="3:10" x14ac:dyDescent="0.25">
      <c r="C45" s="11"/>
      <c r="D45" s="12" t="s">
        <v>50</v>
      </c>
      <c r="E45" s="20" t="s">
        <v>27</v>
      </c>
      <c r="F45" s="21">
        <v>12000</v>
      </c>
      <c r="G45" s="11"/>
      <c r="H45" s="14">
        <f t="shared" si="4"/>
        <v>0</v>
      </c>
      <c r="I45" s="11">
        <f>G45+'[1]5 сар'!I45</f>
        <v>0</v>
      </c>
      <c r="J45" s="14">
        <f t="shared" si="6"/>
        <v>0</v>
      </c>
    </row>
    <row r="46" spans="3:10" x14ac:dyDescent="0.25">
      <c r="C46" s="11"/>
      <c r="D46" s="12" t="s">
        <v>51</v>
      </c>
      <c r="E46" s="20" t="s">
        <v>27</v>
      </c>
      <c r="F46" s="21">
        <v>5500</v>
      </c>
      <c r="G46" s="11"/>
      <c r="H46" s="14">
        <f t="shared" si="4"/>
        <v>0</v>
      </c>
      <c r="I46" s="11">
        <f>G46+'[1]5 сар'!I46</f>
        <v>0</v>
      </c>
      <c r="J46" s="14">
        <f t="shared" si="6"/>
        <v>0</v>
      </c>
    </row>
    <row r="47" spans="3:10" x14ac:dyDescent="0.25">
      <c r="C47" s="11"/>
      <c r="D47" s="12" t="s">
        <v>52</v>
      </c>
      <c r="E47" s="14" t="s">
        <v>53</v>
      </c>
      <c r="F47" s="11">
        <v>3466.66</v>
      </c>
      <c r="G47" s="22"/>
      <c r="H47" s="14">
        <f t="shared" si="4"/>
        <v>0</v>
      </c>
      <c r="I47" s="11">
        <f>G47+'[1]5 сар'!I47</f>
        <v>0</v>
      </c>
      <c r="J47" s="14">
        <f t="shared" si="6"/>
        <v>0</v>
      </c>
    </row>
    <row r="48" spans="3:10" x14ac:dyDescent="0.25">
      <c r="C48" s="11"/>
      <c r="D48" s="12" t="s">
        <v>54</v>
      </c>
      <c r="E48" s="14" t="s">
        <v>55</v>
      </c>
      <c r="F48" s="11">
        <v>25000</v>
      </c>
      <c r="G48" s="22"/>
      <c r="H48" s="14">
        <f t="shared" si="4"/>
        <v>0</v>
      </c>
      <c r="I48" s="11">
        <f>G48+'[1]5 сар'!I48</f>
        <v>0</v>
      </c>
      <c r="J48" s="14">
        <f t="shared" si="6"/>
        <v>0</v>
      </c>
    </row>
    <row r="49" spans="3:10" x14ac:dyDescent="0.25">
      <c r="C49" s="11"/>
      <c r="D49" s="12" t="s">
        <v>56</v>
      </c>
      <c r="E49" s="14" t="s">
        <v>37</v>
      </c>
      <c r="F49" s="11">
        <v>86966</v>
      </c>
      <c r="G49" s="22"/>
      <c r="H49" s="14">
        <f>G49*F49</f>
        <v>0</v>
      </c>
      <c r="I49" s="11">
        <f>G49+'[1]5 сар'!I49</f>
        <v>0</v>
      </c>
      <c r="J49" s="14">
        <f t="shared" si="6"/>
        <v>0</v>
      </c>
    </row>
    <row r="50" spans="3:10" x14ac:dyDescent="0.25">
      <c r="C50" s="11"/>
      <c r="D50" s="12" t="s">
        <v>57</v>
      </c>
      <c r="E50" s="11" t="s">
        <v>27</v>
      </c>
      <c r="F50" s="14">
        <v>3000</v>
      </c>
      <c r="G50" s="11"/>
      <c r="H50" s="14">
        <f>G50*F50</f>
        <v>0</v>
      </c>
      <c r="I50" s="11">
        <f>G50+'[1]5 сар'!I50</f>
        <v>0</v>
      </c>
      <c r="J50" s="14">
        <f t="shared" si="6"/>
        <v>0</v>
      </c>
    </row>
    <row r="51" spans="3:10" ht="15" x14ac:dyDescent="0.25">
      <c r="C51" s="15" t="s">
        <v>58</v>
      </c>
      <c r="D51" s="16" t="s">
        <v>59</v>
      </c>
      <c r="E51" s="15"/>
      <c r="F51" s="17"/>
      <c r="G51" s="17"/>
      <c r="H51" s="17">
        <f>SUM(H36:H50)</f>
        <v>582268.56937602628</v>
      </c>
      <c r="I51" s="17"/>
      <c r="J51" s="17">
        <f>SUM(J36:J50)</f>
        <v>582268.56937602628</v>
      </c>
    </row>
    <row r="52" spans="3:10" ht="15" x14ac:dyDescent="0.25">
      <c r="C52" s="15" t="s">
        <v>60</v>
      </c>
      <c r="D52" s="16" t="s">
        <v>61</v>
      </c>
      <c r="E52" s="15"/>
      <c r="F52" s="17"/>
      <c r="G52" s="17"/>
      <c r="H52" s="17">
        <f>+H30+H51</f>
        <v>18168798.569376025</v>
      </c>
      <c r="I52" s="17"/>
      <c r="J52" s="17">
        <f>+J30+J51</f>
        <v>18560948.569376025</v>
      </c>
    </row>
    <row r="53" spans="3:10" x14ac:dyDescent="0.25">
      <c r="C53" s="11"/>
      <c r="D53" s="12" t="s">
        <v>62</v>
      </c>
      <c r="E53" s="20" t="s">
        <v>16</v>
      </c>
      <c r="F53" s="21">
        <v>10440</v>
      </c>
      <c r="G53" s="11">
        <v>775</v>
      </c>
      <c r="H53" s="14">
        <f>+G53*F53</f>
        <v>8091000</v>
      </c>
      <c r="I53" s="11">
        <f>G53+'[1]5 сар'!I53</f>
        <v>1025</v>
      </c>
      <c r="J53" s="14">
        <f t="shared" ref="J53:J55" si="7">I53*F53</f>
        <v>10701000</v>
      </c>
    </row>
    <row r="54" spans="3:10" x14ac:dyDescent="0.25">
      <c r="C54" s="11"/>
      <c r="D54" s="23" t="s">
        <v>63</v>
      </c>
      <c r="E54" s="20" t="s">
        <v>64</v>
      </c>
      <c r="F54" s="21">
        <v>1248666.7</v>
      </c>
      <c r="G54" s="11"/>
      <c r="H54" s="14">
        <f>+G54*F54</f>
        <v>0</v>
      </c>
      <c r="I54" s="11">
        <f>G54+'[1]5 сар'!I54</f>
        <v>75</v>
      </c>
      <c r="J54" s="14">
        <f t="shared" si="7"/>
        <v>93650002.5</v>
      </c>
    </row>
    <row r="55" spans="3:10" x14ac:dyDescent="0.25">
      <c r="C55" s="11"/>
      <c r="D55" s="24" t="s">
        <v>65</v>
      </c>
      <c r="E55" s="20" t="s">
        <v>27</v>
      </c>
      <c r="F55" s="21">
        <v>105795.82</v>
      </c>
      <c r="G55" s="11"/>
      <c r="H55" s="14">
        <f t="shared" ref="H55:H56" si="8">+G55*F55</f>
        <v>0</v>
      </c>
      <c r="I55" s="11">
        <f>G55+'[1]5 сар'!I55</f>
        <v>64</v>
      </c>
      <c r="J55" s="14">
        <f t="shared" si="7"/>
        <v>6770932.4800000004</v>
      </c>
    </row>
    <row r="56" spans="3:10" x14ac:dyDescent="0.25">
      <c r="C56" s="11"/>
      <c r="D56" s="24" t="s">
        <v>66</v>
      </c>
      <c r="E56" s="20" t="s">
        <v>67</v>
      </c>
      <c r="F56" s="21">
        <v>1500000</v>
      </c>
      <c r="G56" s="11"/>
      <c r="H56" s="14">
        <f t="shared" si="8"/>
        <v>0</v>
      </c>
      <c r="I56" s="11">
        <f>G56+'[1]5 сар'!I56</f>
        <v>0</v>
      </c>
      <c r="J56" s="14">
        <f>I56*F56</f>
        <v>0</v>
      </c>
    </row>
    <row r="57" spans="3:10" ht="15" x14ac:dyDescent="0.25">
      <c r="C57" s="15" t="s">
        <v>68</v>
      </c>
      <c r="D57" s="16" t="s">
        <v>14</v>
      </c>
      <c r="E57" s="25"/>
      <c r="F57" s="17"/>
      <c r="G57" s="17"/>
      <c r="H57" s="17">
        <f>SUM(H53:H56)</f>
        <v>8091000</v>
      </c>
      <c r="I57" s="17"/>
      <c r="J57" s="17">
        <f>SUM(J53:J56)</f>
        <v>111121934.98</v>
      </c>
    </row>
    <row r="58" spans="3:10" x14ac:dyDescent="0.25">
      <c r="C58" s="11"/>
      <c r="D58" s="24" t="s">
        <v>69</v>
      </c>
      <c r="E58" s="11" t="s">
        <v>70</v>
      </c>
      <c r="F58" s="14">
        <v>630</v>
      </c>
      <c r="G58" s="11">
        <v>2000</v>
      </c>
      <c r="H58" s="14">
        <f>+G58*F58</f>
        <v>1260000</v>
      </c>
      <c r="I58" s="11">
        <f>G58+'[1]5 сар'!I58</f>
        <v>2500</v>
      </c>
      <c r="J58" s="14">
        <f t="shared" ref="J58:J60" si="9">I58*F58</f>
        <v>1575000</v>
      </c>
    </row>
    <row r="59" spans="3:10" x14ac:dyDescent="0.25">
      <c r="C59" s="11"/>
      <c r="D59" s="12" t="s">
        <v>71</v>
      </c>
      <c r="E59" s="11" t="s">
        <v>70</v>
      </c>
      <c r="F59" s="14">
        <v>630</v>
      </c>
      <c r="G59" s="11">
        <v>2500</v>
      </c>
      <c r="H59" s="14">
        <f t="shared" ref="H59:H60" si="10">+G59*F59</f>
        <v>1575000</v>
      </c>
      <c r="I59" s="11">
        <f>G59+'[1]5 сар'!I59</f>
        <v>4500</v>
      </c>
      <c r="J59" s="14">
        <f t="shared" si="9"/>
        <v>2835000</v>
      </c>
    </row>
    <row r="60" spans="3:10" x14ac:dyDescent="0.25">
      <c r="C60" s="11"/>
      <c r="D60" s="12" t="s">
        <v>72</v>
      </c>
      <c r="E60" s="11" t="s">
        <v>70</v>
      </c>
      <c r="F60" s="14">
        <v>750</v>
      </c>
      <c r="G60" s="11">
        <v>1500</v>
      </c>
      <c r="H60" s="14">
        <f t="shared" si="10"/>
        <v>1125000</v>
      </c>
      <c r="I60" s="11">
        <f>G60+'[1]5 сар'!I60</f>
        <v>3500</v>
      </c>
      <c r="J60" s="14">
        <f t="shared" si="9"/>
        <v>2625000</v>
      </c>
    </row>
    <row r="61" spans="3:10" x14ac:dyDescent="0.25">
      <c r="C61" s="11"/>
      <c r="D61" s="12" t="s">
        <v>73</v>
      </c>
      <c r="E61" s="18" t="s">
        <v>74</v>
      </c>
      <c r="F61" s="19">
        <v>160000</v>
      </c>
      <c r="G61" s="11"/>
      <c r="H61" s="14"/>
      <c r="I61" s="11">
        <f>G61+'[1]5 сар'!I61</f>
        <v>0</v>
      </c>
      <c r="J61" s="14">
        <f>I61*F61</f>
        <v>0</v>
      </c>
    </row>
    <row r="62" spans="3:10" ht="15" x14ac:dyDescent="0.25">
      <c r="C62" s="15" t="s">
        <v>75</v>
      </c>
      <c r="D62" s="16" t="s">
        <v>76</v>
      </c>
      <c r="E62" s="15"/>
      <c r="F62" s="17"/>
      <c r="G62" s="17"/>
      <c r="H62" s="17">
        <f>+H61+H60+H59+H58</f>
        <v>3960000</v>
      </c>
      <c r="I62" s="17"/>
      <c r="J62" s="17">
        <f>+J61+J60+J59+J58</f>
        <v>7035000</v>
      </c>
    </row>
    <row r="63" spans="3:10" x14ac:dyDescent="0.25">
      <c r="C63" s="11"/>
      <c r="D63" s="12" t="s">
        <v>77</v>
      </c>
      <c r="E63" s="14" t="s">
        <v>70</v>
      </c>
      <c r="F63" s="14">
        <v>50000</v>
      </c>
      <c r="G63" s="14"/>
      <c r="H63" s="14">
        <f t="shared" ref="H63" si="11">+G63*F63</f>
        <v>0</v>
      </c>
      <c r="I63" s="11">
        <f>G63+'[1]5 сар'!I63</f>
        <v>0</v>
      </c>
      <c r="J63" s="14">
        <f t="shared" ref="J63:J64" si="12">I63*F63</f>
        <v>0</v>
      </c>
    </row>
    <row r="64" spans="3:10" x14ac:dyDescent="0.25">
      <c r="C64" s="11"/>
      <c r="D64" s="12" t="s">
        <v>78</v>
      </c>
      <c r="E64" s="14" t="s">
        <v>70</v>
      </c>
      <c r="F64" s="11">
        <v>400000</v>
      </c>
      <c r="G64" s="11"/>
      <c r="H64" s="14">
        <f>+G64*F64</f>
        <v>0</v>
      </c>
      <c r="I64" s="11">
        <f>G64+'[1]5 сар'!I64</f>
        <v>0</v>
      </c>
      <c r="J64" s="14">
        <f t="shared" si="12"/>
        <v>0</v>
      </c>
    </row>
    <row r="65" spans="3:10" ht="15" x14ac:dyDescent="0.25">
      <c r="C65" s="15" t="s">
        <v>79</v>
      </c>
      <c r="D65" s="16" t="s">
        <v>80</v>
      </c>
      <c r="E65" s="15"/>
      <c r="F65" s="17"/>
      <c r="G65" s="15"/>
      <c r="H65" s="17">
        <f>SUM(H63:H64)</f>
        <v>0</v>
      </c>
      <c r="I65" s="15"/>
      <c r="J65" s="17">
        <f>SUM(J63:J64)</f>
        <v>0</v>
      </c>
    </row>
    <row r="66" spans="3:10" ht="15" x14ac:dyDescent="0.25">
      <c r="C66" s="15" t="s">
        <v>81</v>
      </c>
      <c r="D66" s="16" t="s">
        <v>82</v>
      </c>
      <c r="E66" s="15"/>
      <c r="F66" s="17"/>
      <c r="G66" s="17"/>
      <c r="H66" s="17">
        <f>+H22+H52+H57+H62+H65</f>
        <v>30219798.569376025</v>
      </c>
      <c r="I66" s="17"/>
      <c r="J66" s="17">
        <f>+J22+J52+J57+J62+J65</f>
        <v>151103233.54937604</v>
      </c>
    </row>
    <row r="67" spans="3:10" x14ac:dyDescent="0.25">
      <c r="C67" s="11"/>
      <c r="D67" s="26" t="s">
        <v>83</v>
      </c>
      <c r="E67" s="18" t="s">
        <v>53</v>
      </c>
      <c r="F67" s="19">
        <v>5000</v>
      </c>
      <c r="G67" s="11"/>
      <c r="H67" s="14">
        <f t="shared" ref="H67:H85" si="13">+G67*F67</f>
        <v>0</v>
      </c>
      <c r="I67" s="11">
        <f>G67+'[1]5 сар'!I67</f>
        <v>0</v>
      </c>
      <c r="J67" s="14">
        <f t="shared" ref="J67:J85" si="14">I67*F67</f>
        <v>0</v>
      </c>
    </row>
    <row r="68" spans="3:10" x14ac:dyDescent="0.25">
      <c r="C68" s="11"/>
      <c r="D68" s="26" t="s">
        <v>84</v>
      </c>
      <c r="E68" s="18" t="s">
        <v>53</v>
      </c>
      <c r="F68" s="19">
        <v>6000</v>
      </c>
      <c r="G68" s="11"/>
      <c r="H68" s="14">
        <f t="shared" si="13"/>
        <v>0</v>
      </c>
      <c r="I68" s="11">
        <f>G68+'[1]5 сар'!I68</f>
        <v>0</v>
      </c>
      <c r="J68" s="14">
        <f t="shared" si="14"/>
        <v>0</v>
      </c>
    </row>
    <row r="69" spans="3:10" x14ac:dyDescent="0.25">
      <c r="C69" s="11"/>
      <c r="D69" s="26" t="s">
        <v>85</v>
      </c>
      <c r="E69" s="18" t="s">
        <v>53</v>
      </c>
      <c r="F69" s="19">
        <v>9000</v>
      </c>
      <c r="G69" s="11"/>
      <c r="H69" s="14">
        <f t="shared" si="13"/>
        <v>0</v>
      </c>
      <c r="I69" s="11">
        <f>G69+'[1]5 сар'!I69</f>
        <v>0</v>
      </c>
      <c r="J69" s="14">
        <f t="shared" si="14"/>
        <v>0</v>
      </c>
    </row>
    <row r="70" spans="3:10" x14ac:dyDescent="0.25">
      <c r="C70" s="11"/>
      <c r="D70" s="26" t="s">
        <v>86</v>
      </c>
      <c r="E70" s="18" t="s">
        <v>53</v>
      </c>
      <c r="F70" s="19">
        <v>27000</v>
      </c>
      <c r="G70" s="11"/>
      <c r="H70" s="14">
        <f t="shared" si="13"/>
        <v>0</v>
      </c>
      <c r="I70" s="11">
        <f>G70+'[1]5 сар'!I70</f>
        <v>0</v>
      </c>
      <c r="J70" s="14">
        <f t="shared" si="14"/>
        <v>0</v>
      </c>
    </row>
    <row r="71" spans="3:10" x14ac:dyDescent="0.25">
      <c r="C71" s="11"/>
      <c r="D71" s="26" t="s">
        <v>87</v>
      </c>
      <c r="E71" s="18" t="s">
        <v>53</v>
      </c>
      <c r="F71" s="19">
        <v>25000</v>
      </c>
      <c r="G71" s="11"/>
      <c r="H71" s="14">
        <f t="shared" si="13"/>
        <v>0</v>
      </c>
      <c r="I71" s="11">
        <f>G71+'[1]5 сар'!I71</f>
        <v>0</v>
      </c>
      <c r="J71" s="14">
        <f t="shared" si="14"/>
        <v>0</v>
      </c>
    </row>
    <row r="72" spans="3:10" x14ac:dyDescent="0.25">
      <c r="C72" s="11"/>
      <c r="D72" s="26" t="s">
        <v>88</v>
      </c>
      <c r="E72" s="18" t="s">
        <v>53</v>
      </c>
      <c r="F72" s="19">
        <v>35000</v>
      </c>
      <c r="G72" s="11"/>
      <c r="H72" s="14">
        <f t="shared" si="13"/>
        <v>0</v>
      </c>
      <c r="I72" s="11">
        <f>G72+'[1]5 сар'!I72</f>
        <v>0</v>
      </c>
      <c r="J72" s="14">
        <f t="shared" si="14"/>
        <v>0</v>
      </c>
    </row>
    <row r="73" spans="3:10" x14ac:dyDescent="0.25">
      <c r="C73" s="11"/>
      <c r="D73" s="26" t="s">
        <v>89</v>
      </c>
      <c r="E73" s="18" t="s">
        <v>53</v>
      </c>
      <c r="F73" s="19">
        <v>20000</v>
      </c>
      <c r="G73" s="11"/>
      <c r="H73" s="14">
        <f t="shared" si="13"/>
        <v>0</v>
      </c>
      <c r="I73" s="11">
        <f>G73+'[1]5 сар'!I73</f>
        <v>0</v>
      </c>
      <c r="J73" s="14">
        <f t="shared" si="14"/>
        <v>0</v>
      </c>
    </row>
    <row r="74" spans="3:10" x14ac:dyDescent="0.25">
      <c r="C74" s="11"/>
      <c r="D74" s="26" t="s">
        <v>90</v>
      </c>
      <c r="E74" s="18" t="s">
        <v>53</v>
      </c>
      <c r="F74" s="19">
        <v>30000</v>
      </c>
      <c r="G74" s="11"/>
      <c r="H74" s="14">
        <f t="shared" si="13"/>
        <v>0</v>
      </c>
      <c r="I74" s="11">
        <f>G74+'[1]5 сар'!I74</f>
        <v>0</v>
      </c>
      <c r="J74" s="14">
        <f t="shared" si="14"/>
        <v>0</v>
      </c>
    </row>
    <row r="75" spans="3:10" x14ac:dyDescent="0.25">
      <c r="C75" s="11"/>
      <c r="D75" s="26" t="s">
        <v>91</v>
      </c>
      <c r="E75" s="18" t="s">
        <v>53</v>
      </c>
      <c r="F75" s="19">
        <v>10000</v>
      </c>
      <c r="G75" s="11"/>
      <c r="H75" s="14">
        <f t="shared" si="13"/>
        <v>0</v>
      </c>
      <c r="I75" s="11">
        <f>G75+'[1]5 сар'!I75</f>
        <v>0</v>
      </c>
      <c r="J75" s="14">
        <f t="shared" si="14"/>
        <v>0</v>
      </c>
    </row>
    <row r="76" spans="3:10" x14ac:dyDescent="0.25">
      <c r="C76" s="11"/>
      <c r="D76" s="26" t="s">
        <v>92</v>
      </c>
      <c r="E76" s="18" t="s">
        <v>53</v>
      </c>
      <c r="F76" s="19">
        <v>10000</v>
      </c>
      <c r="G76" s="11"/>
      <c r="H76" s="14">
        <f t="shared" si="13"/>
        <v>0</v>
      </c>
      <c r="I76" s="11">
        <f>G76+'[1]5 сар'!I76</f>
        <v>0</v>
      </c>
      <c r="J76" s="14">
        <f t="shared" si="14"/>
        <v>0</v>
      </c>
    </row>
    <row r="77" spans="3:10" x14ac:dyDescent="0.25">
      <c r="C77" s="11"/>
      <c r="D77" s="26" t="s">
        <v>93</v>
      </c>
      <c r="E77" s="18" t="s">
        <v>53</v>
      </c>
      <c r="F77" s="19">
        <v>10000</v>
      </c>
      <c r="G77" s="11"/>
      <c r="H77" s="14">
        <f t="shared" si="13"/>
        <v>0</v>
      </c>
      <c r="I77" s="11">
        <f>G77+'[1]5 сар'!I77</f>
        <v>0</v>
      </c>
      <c r="J77" s="14">
        <f t="shared" si="14"/>
        <v>0</v>
      </c>
    </row>
    <row r="78" spans="3:10" x14ac:dyDescent="0.25">
      <c r="C78" s="11"/>
      <c r="D78" s="12" t="s">
        <v>94</v>
      </c>
      <c r="E78" s="18" t="s">
        <v>53</v>
      </c>
      <c r="F78" s="19">
        <v>31000</v>
      </c>
      <c r="G78" s="11"/>
      <c r="H78" s="14">
        <f t="shared" si="13"/>
        <v>0</v>
      </c>
      <c r="I78" s="11">
        <f>G78+'[1]5 сар'!I78</f>
        <v>0</v>
      </c>
      <c r="J78" s="14">
        <f t="shared" si="14"/>
        <v>0</v>
      </c>
    </row>
    <row r="79" spans="3:10" x14ac:dyDescent="0.25">
      <c r="C79" s="11"/>
      <c r="D79" s="12" t="s">
        <v>95</v>
      </c>
      <c r="E79" s="18" t="s">
        <v>53</v>
      </c>
      <c r="F79" s="19">
        <v>60000</v>
      </c>
      <c r="G79" s="11"/>
      <c r="H79" s="14">
        <f t="shared" si="13"/>
        <v>0</v>
      </c>
      <c r="I79" s="11">
        <f>G79+'[1]5 сар'!I79</f>
        <v>0</v>
      </c>
      <c r="J79" s="14">
        <f t="shared" si="14"/>
        <v>0</v>
      </c>
    </row>
    <row r="80" spans="3:10" x14ac:dyDescent="0.25">
      <c r="C80" s="11"/>
      <c r="D80" s="12" t="s">
        <v>96</v>
      </c>
      <c r="E80" s="18" t="s">
        <v>53</v>
      </c>
      <c r="F80" s="19">
        <v>16000</v>
      </c>
      <c r="G80" s="11"/>
      <c r="H80" s="14">
        <f t="shared" si="13"/>
        <v>0</v>
      </c>
      <c r="I80" s="11">
        <f>G80+'[1]5 сар'!I80</f>
        <v>0</v>
      </c>
      <c r="J80" s="14">
        <f t="shared" si="14"/>
        <v>0</v>
      </c>
    </row>
    <row r="81" spans="3:14" x14ac:dyDescent="0.25">
      <c r="C81" s="11"/>
      <c r="D81" s="24" t="s">
        <v>97</v>
      </c>
      <c r="E81" s="18" t="s">
        <v>53</v>
      </c>
      <c r="F81" s="19">
        <v>36000</v>
      </c>
      <c r="G81" s="11"/>
      <c r="H81" s="14">
        <f t="shared" si="13"/>
        <v>0</v>
      </c>
      <c r="I81" s="11">
        <f>G81+'[1]5 сар'!I81</f>
        <v>0</v>
      </c>
      <c r="J81" s="14">
        <f t="shared" si="14"/>
        <v>0</v>
      </c>
    </row>
    <row r="82" spans="3:14" x14ac:dyDescent="0.25">
      <c r="C82" s="11"/>
      <c r="D82" s="12" t="s">
        <v>98</v>
      </c>
      <c r="E82" s="18" t="s">
        <v>53</v>
      </c>
      <c r="F82" s="19">
        <v>36000</v>
      </c>
      <c r="G82" s="11"/>
      <c r="H82" s="14">
        <f t="shared" si="13"/>
        <v>0</v>
      </c>
      <c r="I82" s="11">
        <f>G82+'[1]5 сар'!I82</f>
        <v>0</v>
      </c>
      <c r="J82" s="14">
        <f t="shared" si="14"/>
        <v>0</v>
      </c>
    </row>
    <row r="83" spans="3:14" x14ac:dyDescent="0.25">
      <c r="C83" s="11"/>
      <c r="D83" s="24" t="s">
        <v>99</v>
      </c>
      <c r="E83" s="18" t="s">
        <v>53</v>
      </c>
      <c r="F83" s="19">
        <v>16000</v>
      </c>
      <c r="G83" s="11"/>
      <c r="H83" s="14">
        <f t="shared" si="13"/>
        <v>0</v>
      </c>
      <c r="I83" s="11">
        <f>G83+'[1]5 сар'!I83</f>
        <v>0</v>
      </c>
      <c r="J83" s="14">
        <f t="shared" si="14"/>
        <v>0</v>
      </c>
    </row>
    <row r="84" spans="3:14" x14ac:dyDescent="0.25">
      <c r="C84" s="11"/>
      <c r="D84" s="24" t="s">
        <v>100</v>
      </c>
      <c r="E84" s="18" t="s">
        <v>53</v>
      </c>
      <c r="F84" s="19">
        <v>70000</v>
      </c>
      <c r="G84" s="11"/>
      <c r="H84" s="14">
        <f t="shared" si="13"/>
        <v>0</v>
      </c>
      <c r="I84" s="11">
        <f>G84+'[1]5 сар'!I84</f>
        <v>0</v>
      </c>
      <c r="J84" s="14">
        <f t="shared" si="14"/>
        <v>0</v>
      </c>
    </row>
    <row r="85" spans="3:14" x14ac:dyDescent="0.25">
      <c r="C85" s="11"/>
      <c r="D85" s="24" t="s">
        <v>101</v>
      </c>
      <c r="E85" s="18" t="s">
        <v>53</v>
      </c>
      <c r="F85" s="21">
        <v>110000</v>
      </c>
      <c r="G85" s="11"/>
      <c r="H85" s="14">
        <f t="shared" si="13"/>
        <v>0</v>
      </c>
      <c r="I85" s="11">
        <f>G85+'[1]5 сар'!I85</f>
        <v>0</v>
      </c>
      <c r="J85" s="14">
        <f t="shared" si="14"/>
        <v>0</v>
      </c>
    </row>
    <row r="86" spans="3:14" x14ac:dyDescent="0.25">
      <c r="C86" s="11"/>
      <c r="D86" s="24" t="s">
        <v>102</v>
      </c>
      <c r="E86" s="18" t="s">
        <v>53</v>
      </c>
      <c r="F86" s="19">
        <v>2000000</v>
      </c>
      <c r="G86" s="11"/>
      <c r="H86" s="14">
        <f>+G86*F86</f>
        <v>0</v>
      </c>
      <c r="I86" s="11">
        <f>G86+'[1]5 сар'!I86</f>
        <v>0</v>
      </c>
      <c r="J86" s="14">
        <f>I86*F86</f>
        <v>0</v>
      </c>
    </row>
    <row r="87" spans="3:14" ht="14.25" customHeight="1" x14ac:dyDescent="0.25">
      <c r="C87" s="15" t="s">
        <v>103</v>
      </c>
      <c r="D87" s="27" t="s">
        <v>104</v>
      </c>
      <c r="E87" s="15"/>
      <c r="F87" s="17"/>
      <c r="G87" s="17"/>
      <c r="H87" s="17">
        <f>SUM(H67:H86)</f>
        <v>0</v>
      </c>
      <c r="I87" s="17"/>
      <c r="J87" s="17">
        <f>SUM(J67:J86)</f>
        <v>0</v>
      </c>
    </row>
    <row r="88" spans="3:14" x14ac:dyDescent="0.25">
      <c r="C88" s="11"/>
      <c r="D88" s="12" t="s">
        <v>105</v>
      </c>
      <c r="E88" s="18" t="s">
        <v>106</v>
      </c>
      <c r="F88" s="19">
        <v>600000</v>
      </c>
      <c r="G88" s="11"/>
      <c r="H88" s="14">
        <f t="shared" ref="H88:H89" si="15">+G88*F88</f>
        <v>0</v>
      </c>
      <c r="I88" s="11">
        <f>G88+'[1]5 сар'!I88</f>
        <v>1</v>
      </c>
      <c r="J88" s="14">
        <f t="shared" ref="J88:J89" si="16">I88*F88</f>
        <v>600000</v>
      </c>
    </row>
    <row r="89" spans="3:14" x14ac:dyDescent="0.25">
      <c r="C89" s="11"/>
      <c r="D89" s="12" t="s">
        <v>107</v>
      </c>
      <c r="E89" s="18" t="s">
        <v>108</v>
      </c>
      <c r="F89" s="19">
        <v>900000</v>
      </c>
      <c r="G89" s="11">
        <v>1</v>
      </c>
      <c r="H89" s="14">
        <f t="shared" si="15"/>
        <v>900000</v>
      </c>
      <c r="I89" s="11">
        <f>G89+'[1]5 сар'!I89</f>
        <v>6</v>
      </c>
      <c r="J89" s="14">
        <f t="shared" si="16"/>
        <v>5400000</v>
      </c>
    </row>
    <row r="90" spans="3:14" ht="15" x14ac:dyDescent="0.25">
      <c r="C90" s="15" t="s">
        <v>109</v>
      </c>
      <c r="D90" s="16" t="s">
        <v>110</v>
      </c>
      <c r="E90" s="15"/>
      <c r="F90" s="17"/>
      <c r="G90" s="17"/>
      <c r="H90" s="17">
        <f>+H89+H88</f>
        <v>900000</v>
      </c>
      <c r="I90" s="17"/>
      <c r="J90" s="17">
        <f>SUM(J88:J89)</f>
        <v>6000000</v>
      </c>
    </row>
    <row r="91" spans="3:14" ht="15" x14ac:dyDescent="0.25">
      <c r="C91" s="15" t="s">
        <v>111</v>
      </c>
      <c r="D91" s="16" t="s">
        <v>112</v>
      </c>
      <c r="E91" s="15"/>
      <c r="F91" s="17"/>
      <c r="G91" s="15"/>
      <c r="H91" s="17">
        <f>+H89+H87+H88</f>
        <v>900000</v>
      </c>
      <c r="I91" s="17"/>
      <c r="J91" s="17">
        <f>+J89+J87+J88</f>
        <v>6000000</v>
      </c>
    </row>
    <row r="92" spans="3:14" ht="15" x14ac:dyDescent="0.25">
      <c r="C92" s="15" t="s">
        <v>113</v>
      </c>
      <c r="D92" s="16" t="s">
        <v>114</v>
      </c>
      <c r="E92" s="15"/>
      <c r="F92" s="17"/>
      <c r="G92" s="15"/>
      <c r="H92" s="17">
        <f>+H66+H91</f>
        <v>31119798.569376025</v>
      </c>
      <c r="I92" s="17"/>
      <c r="J92" s="17">
        <f>+J66+J91</f>
        <v>157103233.54937604</v>
      </c>
    </row>
    <row r="93" spans="3:14" ht="15" x14ac:dyDescent="0.25">
      <c r="C93" s="15" t="s">
        <v>115</v>
      </c>
      <c r="D93" s="16" t="s">
        <v>116</v>
      </c>
      <c r="E93" s="15"/>
      <c r="F93" s="17"/>
      <c r="G93" s="15"/>
      <c r="H93" s="17">
        <f>+H92*0.1</f>
        <v>3111979.8569376026</v>
      </c>
      <c r="I93" s="17"/>
      <c r="J93" s="17">
        <f>+J92*0.1</f>
        <v>15710323.354937606</v>
      </c>
    </row>
    <row r="94" spans="3:14" ht="15" x14ac:dyDescent="0.25">
      <c r="C94" s="15" t="s">
        <v>117</v>
      </c>
      <c r="D94" s="16" t="s">
        <v>118</v>
      </c>
      <c r="E94" s="15"/>
      <c r="F94" s="17"/>
      <c r="G94" s="15"/>
      <c r="H94" s="17">
        <f>+H92+H93</f>
        <v>34231778.426313631</v>
      </c>
      <c r="I94" s="17"/>
      <c r="J94" s="17">
        <f>+J92+J93</f>
        <v>172813556.90431365</v>
      </c>
      <c r="L94" s="28"/>
      <c r="M94" s="28"/>
      <c r="N94" s="28"/>
    </row>
    <row r="96" spans="3:14" ht="15" x14ac:dyDescent="0.25">
      <c r="D96" s="4" t="s">
        <v>119</v>
      </c>
      <c r="L96" s="28"/>
    </row>
    <row r="97" spans="4:12" x14ac:dyDescent="0.25">
      <c r="D97" s="29" t="s">
        <v>120</v>
      </c>
      <c r="H97" s="2" t="s">
        <v>121</v>
      </c>
      <c r="L97" s="28"/>
    </row>
    <row r="98" spans="4:12" x14ac:dyDescent="0.25">
      <c r="D98" s="29" t="s">
        <v>122</v>
      </c>
      <c r="H98" s="2" t="s">
        <v>123</v>
      </c>
      <c r="L98" s="28"/>
    </row>
    <row r="99" spans="4:12" x14ac:dyDescent="0.25">
      <c r="D99" s="29" t="s">
        <v>124</v>
      </c>
      <c r="H99" s="2" t="s">
        <v>125</v>
      </c>
      <c r="L99" s="28"/>
    </row>
    <row r="100" spans="4:12" x14ac:dyDescent="0.25">
      <c r="L100" s="28"/>
    </row>
    <row r="101" spans="4:12" ht="15" x14ac:dyDescent="0.25">
      <c r="D101" s="4" t="s">
        <v>126</v>
      </c>
      <c r="L101" s="28"/>
    </row>
    <row r="102" spans="4:12" x14ac:dyDescent="0.25">
      <c r="D102" s="29" t="s">
        <v>127</v>
      </c>
      <c r="H102" s="2" t="s">
        <v>128</v>
      </c>
      <c r="L102" s="28"/>
    </row>
    <row r="104" spans="4:12" ht="15" x14ac:dyDescent="0.25">
      <c r="D104" s="4" t="s">
        <v>129</v>
      </c>
    </row>
    <row r="105" spans="4:12" x14ac:dyDescent="0.25">
      <c r="D105" s="29" t="s">
        <v>130</v>
      </c>
    </row>
    <row r="106" spans="4:12" x14ac:dyDescent="0.25">
      <c r="D106" s="29" t="s">
        <v>131</v>
      </c>
      <c r="H106" s="2" t="s">
        <v>132</v>
      </c>
    </row>
  </sheetData>
  <mergeCells count="13">
    <mergeCell ref="C15:J15"/>
    <mergeCell ref="C17:C18"/>
    <mergeCell ref="D17:D18"/>
    <mergeCell ref="E17:E18"/>
    <mergeCell ref="F17:F18"/>
    <mergeCell ref="G17:H17"/>
    <mergeCell ref="I17:J17"/>
    <mergeCell ref="C2:J2"/>
    <mergeCell ref="C3:J3"/>
    <mergeCell ref="C4:J4"/>
    <mergeCell ref="D8:J8"/>
    <mergeCell ref="D10:J10"/>
    <mergeCell ref="C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2023-06-29T10:24:09Z</dcterms:modified>
</cp:coreProperties>
</file>