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Ochgerel\Buun huh uul\Гүйцэтгэл\2023\"/>
    </mc:Choice>
  </mc:AlternateContent>
  <xr:revisionPtr revIDLastSave="0" documentId="13_ncr:1_{CC993260-F005-493C-9CD2-43814BB2D281}" xr6:coauthVersionLast="47" xr6:coauthVersionMax="47" xr10:uidLastSave="{00000000-0000-0000-0000-000000000000}"/>
  <bookViews>
    <workbookView xWindow="855" yWindow="390" windowWidth="13710" windowHeight="14610" tabRatio="992" xr2:uid="{00000000-000D-0000-FFFF-FFFF00000000}"/>
  </bookViews>
  <sheets>
    <sheet name="гүйцэтгэлийн маягт-ГСХ" sheetId="58" r:id="rId1"/>
  </sheets>
  <calcPr calcId="191029"/>
</workbook>
</file>

<file path=xl/calcChain.xml><?xml version="1.0" encoding="utf-8"?>
<calcChain xmlns="http://schemas.openxmlformats.org/spreadsheetml/2006/main">
  <c r="H39" i="58" l="1"/>
  <c r="F39" i="58"/>
  <c r="G58" i="58"/>
  <c r="H63" i="58"/>
  <c r="F63" i="58"/>
  <c r="H54" i="58"/>
  <c r="F109" i="58" l="1"/>
  <c r="H109" i="58"/>
  <c r="H105" i="58"/>
  <c r="F102" i="58"/>
  <c r="H102" i="58"/>
  <c r="H67" i="58"/>
  <c r="F67" i="58"/>
  <c r="H55" i="58"/>
  <c r="H73" i="58" s="1"/>
  <c r="H32" i="58"/>
  <c r="H23" i="58"/>
  <c r="F32" i="58"/>
  <c r="F26" i="58"/>
  <c r="E90" i="58"/>
  <c r="G90" i="58"/>
  <c r="G66" i="58" l="1"/>
  <c r="G64" i="58"/>
  <c r="G65" i="58"/>
  <c r="H50" i="58"/>
  <c r="H51" i="58"/>
  <c r="H52" i="58"/>
  <c r="F51" i="58"/>
  <c r="F52" i="58"/>
  <c r="F34" i="58" l="1"/>
  <c r="G26" i="58"/>
  <c r="H33" i="58" l="1"/>
  <c r="H34" i="58"/>
  <c r="F33" i="58"/>
  <c r="F41" i="58"/>
  <c r="F54" i="58" s="1"/>
  <c r="F101" i="58"/>
  <c r="H101" i="58"/>
  <c r="F55" i="58" l="1"/>
  <c r="H56" i="58"/>
  <c r="G59" i="58"/>
  <c r="H59" i="58" s="1"/>
  <c r="H58" i="58"/>
  <c r="H65" i="58" l="1"/>
  <c r="H66" i="58"/>
  <c r="H64" i="58"/>
  <c r="F24" i="58"/>
  <c r="F59" i="58" l="1"/>
  <c r="H95" i="58" l="1"/>
  <c r="F95" i="58"/>
  <c r="H94" i="58"/>
  <c r="F94" i="58"/>
  <c r="H93" i="58"/>
  <c r="F93" i="58"/>
  <c r="H92" i="58"/>
  <c r="F92" i="58"/>
  <c r="H97" i="58"/>
  <c r="F97" i="58"/>
  <c r="F96" i="58"/>
  <c r="H91" i="58"/>
  <c r="F91" i="58"/>
  <c r="H79" i="58"/>
  <c r="H77" i="58"/>
  <c r="F77" i="58"/>
  <c r="F50" i="58" l="1"/>
  <c r="H40" i="58"/>
  <c r="F40" i="58"/>
  <c r="F37" i="58"/>
  <c r="H20" i="58" l="1"/>
  <c r="F36" i="58" l="1"/>
  <c r="H24" i="58"/>
  <c r="H83" i="58" l="1"/>
  <c r="H84" i="58"/>
  <c r="H85" i="58"/>
  <c r="H86" i="58"/>
  <c r="H87" i="58"/>
  <c r="H88" i="58"/>
  <c r="H89" i="58"/>
  <c r="F89" i="58"/>
  <c r="F88" i="58"/>
  <c r="F90" i="58"/>
  <c r="H90" i="58"/>
  <c r="F29" i="58"/>
  <c r="H82" i="58"/>
  <c r="F82" i="58"/>
  <c r="F79" i="58"/>
  <c r="F80" i="58"/>
  <c r="F81" i="58"/>
  <c r="F83" i="58"/>
  <c r="F84" i="58"/>
  <c r="F85" i="58"/>
  <c r="F86" i="58"/>
  <c r="F87" i="58"/>
  <c r="F98" i="58"/>
  <c r="F99" i="58"/>
  <c r="F100" i="58"/>
  <c r="H78" i="58"/>
  <c r="H76" i="58"/>
  <c r="F78" i="58"/>
  <c r="F76" i="58"/>
  <c r="F66" i="58"/>
  <c r="F64" i="58"/>
  <c r="F65" i="58"/>
  <c r="F58" i="58"/>
  <c r="F49" i="58"/>
  <c r="H43" i="58"/>
  <c r="H44" i="58"/>
  <c r="H45" i="58"/>
  <c r="F44" i="58"/>
  <c r="F45" i="58"/>
  <c r="F43" i="58"/>
  <c r="H41" i="58"/>
  <c r="F30" i="58"/>
  <c r="F27" i="58"/>
  <c r="F28" i="58"/>
  <c r="F73" i="58" l="1"/>
  <c r="H37" i="58"/>
  <c r="H36" i="58"/>
  <c r="H28" i="58"/>
  <c r="H81" i="58" l="1"/>
  <c r="H49" i="58"/>
  <c r="H27" i="58"/>
  <c r="H96" i="58" l="1"/>
  <c r="H98" i="58"/>
  <c r="H99" i="58"/>
  <c r="H100" i="58"/>
  <c r="H106" i="58" l="1"/>
  <c r="F106" i="58"/>
  <c r="H104" i="58"/>
  <c r="H103" i="58"/>
  <c r="F104" i="58"/>
  <c r="F103" i="58"/>
  <c r="H57" i="58"/>
  <c r="F57" i="58"/>
  <c r="F56" i="58"/>
  <c r="H25" i="58"/>
  <c r="H26" i="58"/>
  <c r="H29" i="58"/>
  <c r="H30" i="58"/>
  <c r="H22" i="58" l="1"/>
  <c r="F22" i="58"/>
  <c r="H21" i="58"/>
  <c r="F21" i="58"/>
  <c r="H111" i="58" l="1"/>
  <c r="H112" i="58" l="1"/>
  <c r="F105" i="58"/>
  <c r="F111" i="58" l="1"/>
  <c r="H113" i="58"/>
  <c r="H114" i="58" s="1"/>
  <c r="F20" i="58"/>
  <c r="F23" i="58" s="1"/>
  <c r="F112" i="58" l="1"/>
  <c r="F113" i="58" l="1"/>
  <c r="F114" i="58" s="1"/>
</calcChain>
</file>

<file path=xl/sharedStrings.xml><?xml version="1.0" encoding="utf-8"?>
<sst xmlns="http://schemas.openxmlformats.org/spreadsheetml/2006/main" count="210" uniqueCount="145">
  <si>
    <t>Дүн</t>
  </si>
  <si>
    <t>Танилцсан:</t>
  </si>
  <si>
    <t>Хянасан:</t>
  </si>
  <si>
    <t>Сансрын зургийн тайлал</t>
  </si>
  <si>
    <t>Эрлийн маршрут</t>
  </si>
  <si>
    <t>Төсөл, төсөв зохиолт</t>
  </si>
  <si>
    <t>Суурин боловсруулалт</t>
  </si>
  <si>
    <t>Гүйцэтгэгч:</t>
  </si>
  <si>
    <t>Ажлын нэр, төрөл</t>
  </si>
  <si>
    <t>Тоо</t>
  </si>
  <si>
    <t>Хээрийн бэлтгэл ажил</t>
  </si>
  <si>
    <t>Танилцах маршрут</t>
  </si>
  <si>
    <t>Шлихийн сорьцлолт</t>
  </si>
  <si>
    <t>Литогеохими, хоёрдогч /50х50 м-ийн тороор/</t>
  </si>
  <si>
    <t>Литогеохими, анхдагч</t>
  </si>
  <si>
    <t>Шурф нэвтрэлт II-IY</t>
  </si>
  <si>
    <t>Суваг малталт</t>
  </si>
  <si>
    <t xml:space="preserve">Баганат өрөмллөг </t>
  </si>
  <si>
    <t>Копуш малталт</t>
  </si>
  <si>
    <t>Уулын ажлын булалт</t>
  </si>
  <si>
    <t>Ховилон сорьцлолт</t>
  </si>
  <si>
    <t>Үнэмлэхүй насны сорьцлолт</t>
  </si>
  <si>
    <t>Протолочек /авах/</t>
  </si>
  <si>
    <t>Протолочек /бутлах/</t>
  </si>
  <si>
    <t>Протолочек /угаах/</t>
  </si>
  <si>
    <t>Чөмгөн сорьцлолт</t>
  </si>
  <si>
    <t>Хүдэр баяжигдах технологийн дээж</t>
  </si>
  <si>
    <t>Эзлэхүүн жингийн сорьцлолт</t>
  </si>
  <si>
    <t>Зохион байгуулалт</t>
  </si>
  <si>
    <t>Татан буулгалт</t>
  </si>
  <si>
    <t>Томилолтын зардал</t>
  </si>
  <si>
    <t>Тайлангийн зураг боловсруулах, хэвлэх</t>
  </si>
  <si>
    <t>Хүндийн хүчний судалгаа</t>
  </si>
  <si>
    <t>Чулуулгийн физик, механик шинж чанарыг тодорхойлох</t>
  </si>
  <si>
    <t>Рентгенфлуоренц (44 комфонент, сил.ан)</t>
  </si>
  <si>
    <t>ХБАМ-ын шинжилгээ: Перлит</t>
  </si>
  <si>
    <t>Тун.шлиф бэлтгэх</t>
  </si>
  <si>
    <t>Аншлиф бэлтгэх</t>
  </si>
  <si>
    <t>Микро фото зураг авах</t>
  </si>
  <si>
    <t>Алт үлээж жигнэх</t>
  </si>
  <si>
    <t>Хувирлын спектрометрийн шинжилгээ</t>
  </si>
  <si>
    <t>Эзлэхүүн жин</t>
  </si>
  <si>
    <t>Ормын судалгаа</t>
  </si>
  <si>
    <t>Үнэмлэхүй нас тогтоох</t>
  </si>
  <si>
    <t>Хүдэр баяжигдах технологийн шинжилгээ</t>
  </si>
  <si>
    <t>Байрны түрээс</t>
  </si>
  <si>
    <t>НӨАТ-10 %</t>
  </si>
  <si>
    <t xml:space="preserve">Геологийн зураглал </t>
  </si>
  <si>
    <t>I</t>
  </si>
  <si>
    <t>II</t>
  </si>
  <si>
    <t>III</t>
  </si>
  <si>
    <t>IV</t>
  </si>
  <si>
    <t>Хээрийн ажлын дүн  /II-IV/</t>
  </si>
  <si>
    <t>Үйлдвэрлэлийн тээвэр</t>
  </si>
  <si>
    <t>Хүн тээвэр</t>
  </si>
  <si>
    <t>Ачаа тээвэр</t>
  </si>
  <si>
    <t>V</t>
  </si>
  <si>
    <t>VI</t>
  </si>
  <si>
    <t>VII</t>
  </si>
  <si>
    <t>VIII</t>
  </si>
  <si>
    <t>IX</t>
  </si>
  <si>
    <t>ӨӨРИЙН ХҮЧНИЙ АЖЛЫН ДҮН /I+V+VI+VII+VIII/</t>
  </si>
  <si>
    <t>X</t>
  </si>
  <si>
    <t>XI</t>
  </si>
  <si>
    <t>XII</t>
  </si>
  <si>
    <t>XIII</t>
  </si>
  <si>
    <t>XIV</t>
  </si>
  <si>
    <t>XV</t>
  </si>
  <si>
    <t>ГАДНЫ БАЙГУУЛЛАГЫН ДҮН /X+XI/</t>
  </si>
  <si>
    <t>НИЙТ АЖЛЫН ЦЭВЭР ДҮН /IX+XII/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</si>
  <si>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</si>
  <si>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</si>
  <si>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</si>
  <si>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</si>
  <si>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</si>
  <si>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</si>
  <si>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АЖЛЫН ГҮЙЦЭТГЭЛИЙН АКТ</t>
  </si>
  <si>
    <t>Үндэсний геологийн албаны ГСХ-ийн мэргэжилтэн</t>
  </si>
  <si>
    <t>Үндэсний геологийн албаны ЭБСТЭЗХ-ийн мэргэжилтэн</t>
  </si>
  <si>
    <t>….</t>
  </si>
  <si>
    <t>Бэлтгэл ажлын дүн</t>
  </si>
  <si>
    <t>Зураглалын ажлын дүн</t>
  </si>
  <si>
    <t>…</t>
  </si>
  <si>
    <t>....</t>
  </si>
  <si>
    <t xml:space="preserve">Уулын ажлын дүн </t>
  </si>
  <si>
    <t xml:space="preserve">Сорьцлолтын дүн </t>
  </si>
  <si>
    <t>Мэдээллийн сан бүрдүүлэлт</t>
  </si>
  <si>
    <t>...</t>
  </si>
  <si>
    <t>Соронзон</t>
  </si>
  <si>
    <t>ГБТА-д тайлан үзэх</t>
  </si>
  <si>
    <t>ГМТ-өөс тоон мэдээлэл авах</t>
  </si>
  <si>
    <t>Геофизикийн дүн</t>
  </si>
  <si>
    <t>Тээврийн дүн</t>
  </si>
  <si>
    <t>Лабораторийн ажлын дүн</t>
  </si>
  <si>
    <t>Бусад ажлын дүн</t>
  </si>
  <si>
    <t>Петрографи хураангуй</t>
  </si>
  <si>
    <t>Минераграфи хураангуй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</si>
  <si>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</si>
  <si>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</si>
  <si>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</si>
  <si>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Арвин майнинг ХХК-ийн захирал</t>
  </si>
  <si>
    <t>/ Б.Будсүрэн /</t>
  </si>
  <si>
    <t xml:space="preserve">"БӨӨН ХӨХ УУЛ-50" Төслийн ахлагч </t>
  </si>
  <si>
    <t>Арвин майнинг ХХК-ийн эдийн засагч, нягтлан бодогч</t>
  </si>
  <si>
    <t>УЛСЫН ТӨСВИЙН ХӨРӨНГӨӨР ХЭРЭГЖҮҮЛЖ БАЙГАА БӨӨН ХӨХ УУЛ-50 ТӨСЛИЙН</t>
  </si>
  <si>
    <t>Төсвийн дүн: 890,186,223 /төгрөгөөр/</t>
  </si>
  <si>
    <t>х/ө</t>
  </si>
  <si>
    <t>%</t>
  </si>
  <si>
    <r>
      <t>км</t>
    </r>
    <r>
      <rPr>
        <vertAlign val="superscript"/>
        <sz val="11"/>
        <color theme="1"/>
        <rFont val="0 Arial "/>
        <family val="2"/>
        <charset val="204"/>
      </rPr>
      <t>2</t>
    </r>
  </si>
  <si>
    <t>т/км</t>
  </si>
  <si>
    <t>Сорьц</t>
  </si>
  <si>
    <t>тм</t>
  </si>
  <si>
    <t>куб.м</t>
  </si>
  <si>
    <t>сар</t>
  </si>
  <si>
    <t>Литогеохими урсгал</t>
  </si>
  <si>
    <t>Авто тээврийн татвар (суудлын машин)</t>
  </si>
  <si>
    <t>Авто тээврийн татвар (ачааны машин)</t>
  </si>
  <si>
    <t>машин</t>
  </si>
  <si>
    <t>төг</t>
  </si>
  <si>
    <t>Шлихийн угаалга</t>
  </si>
  <si>
    <t>ICP-ээр 40 элемент</t>
  </si>
  <si>
    <t>Шууд дискээр</t>
  </si>
  <si>
    <t>Эрдсийн хураангуй</t>
  </si>
  <si>
    <t>Буталгаа /200гр жинтэй дээж/</t>
  </si>
  <si>
    <t>Буталгаа /2кг хүртэлх жинтэй дээж/</t>
  </si>
  <si>
    <t>Протолочекийн бүрэн шинжилгээ</t>
  </si>
  <si>
    <t>Палеонтологийн шинжилгээ</t>
  </si>
  <si>
    <t>Үр тоосонцорын шинжилгээ</t>
  </si>
  <si>
    <t>/ Р.Болд-Эрдэнэ /</t>
  </si>
  <si>
    <t>/ Л. Одонтуяа /</t>
  </si>
  <si>
    <t>Сувгийн геохими</t>
  </si>
  <si>
    <t>Силикатын бүрэн</t>
  </si>
  <si>
    <t>Ховилон сорьц бутлах /8 кг хүртэлх жинтэй дээж/</t>
  </si>
  <si>
    <t>Алтны пробир /жин/</t>
  </si>
  <si>
    <t>Алт /ААС/</t>
  </si>
  <si>
    <t>Төмөр нийт /ГОСТ/</t>
  </si>
  <si>
    <t>Вольфрам /молибден/</t>
  </si>
  <si>
    <t>Үндэсний геологийн албаны ГСХ-ийн дарга (түр орлон гүйцэтгэгч)</t>
  </si>
  <si>
    <t>Усны шинжилгээ</t>
  </si>
  <si>
    <t>Цэглэн сорьцлолт, силикат</t>
  </si>
  <si>
    <t>2023 оны 07 дугаар сарын 1-нээс 07 дугаар сарын 31-ны өдөр хүртэл</t>
  </si>
  <si>
    <t>Хадан монолит</t>
  </si>
  <si>
    <t>Гидрохимийн сорьцлолт</t>
  </si>
  <si>
    <t>/                              /</t>
  </si>
  <si>
    <t>/               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</si>
</sst>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-* #,##0_₮_-;\-* #,##0_₮_-;_-* &quot;-&quot;??_₮_-;_-@_-"/>
    <numFmt numFmtId="167" formatCode="_(* #,##0_);_(* \(#,##0\);_(* &quot;-&quot;??_);_(@_)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0 Arial "/>
      <family val="2"/>
      <charset val="204"/>
    </font>
    <font>
      <vertAlign val="superscript"/>
      <sz val="11"/>
      <color theme="1"/>
      <name val="0 Arial 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 wrapText="1"/>
    </xf>
    <xf numFmtId="166" fontId="10" fillId="3" borderId="3" xfId="7" applyNumberFormat="1" applyFont="1" applyFill="1" applyBorder="1" applyAlignment="1">
      <alignment horizontal="right" vertical="top" wrapText="1"/>
    </xf>
    <xf numFmtId="166" fontId="10" fillId="0" borderId="3" xfId="7" applyNumberFormat="1" applyFont="1" applyFill="1" applyBorder="1" applyAlignment="1">
      <alignment horizontal="right" vertical="top" wrapText="1"/>
    </xf>
    <xf numFmtId="166" fontId="9" fillId="0" borderId="3" xfId="7" applyNumberFormat="1" applyFont="1" applyFill="1" applyBorder="1" applyAlignment="1">
      <alignment horizontal="center" vertical="top" wrapText="1"/>
    </xf>
    <xf numFmtId="166" fontId="9" fillId="0" borderId="3" xfId="7" applyNumberFormat="1" applyFont="1" applyFill="1" applyBorder="1" applyAlignment="1">
      <alignment horizontal="right" vertical="top" wrapText="1"/>
    </xf>
    <xf numFmtId="167" fontId="7" fillId="0" borderId="3" xfId="7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3" fontId="8" fillId="4" borderId="3" xfId="0" applyNumberFormat="1" applyFont="1" applyFill="1" applyBorder="1" applyAlignment="1">
      <alignment horizontal="right" vertical="center"/>
    </xf>
    <xf numFmtId="0" fontId="0" fillId="0" borderId="3" xfId="0" applyBorder="1"/>
    <xf numFmtId="0" fontId="7" fillId="0" borderId="4" xfId="0" applyFont="1" applyBorder="1" applyAlignment="1">
      <alignment vertical="center"/>
    </xf>
    <xf numFmtId="167" fontId="7" fillId="0" borderId="3" xfId="7" applyNumberFormat="1" applyFont="1" applyBorder="1" applyAlignment="1">
      <alignment horizontal="right" vertical="center"/>
    </xf>
    <xf numFmtId="43" fontId="0" fillId="0" borderId="0" xfId="7" applyFont="1"/>
    <xf numFmtId="43" fontId="0" fillId="0" borderId="0" xfId="0" applyNumberFormat="1"/>
    <xf numFmtId="1" fontId="7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8">
    <cellStyle name="Comma" xfId="7" builtinId="3"/>
    <cellStyle name="Comma 2" xfId="1" xr:uid="{00000000-0005-0000-0000-000000000000}"/>
    <cellStyle name="Comma 2 2" xfId="5" xr:uid="{00000000-0005-0000-0000-000001000000}"/>
    <cellStyle name="Comma 3" xfId="4" xr:uid="{00000000-0005-0000-0000-000002000000}"/>
    <cellStyle name="Comma 4" xfId="6" xr:uid="{00000000-0005-0000-0000-000003000000}"/>
    <cellStyle name="Normal" xfId="0" builtinId="0"/>
    <cellStyle name="Normal 2" xfId="3" xr:uid="{00000000-0005-0000-0000-000005000000}"/>
    <cellStyle name="Normal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tabSelected="1" topLeftCell="A85" zoomScale="70" zoomScaleNormal="70" zoomScaleSheetLayoutView="85" workbookViewId="0">
      <selection activeCell="I128" sqref="I128"/>
    </sheetView>
  </sheetViews>
  <sheetFormatPr defaultRowHeight="14.25"/>
  <cols>
    <col min="1" max="1" width="5" style="1" customWidth="1"/>
    <col min="2" max="2" width="43.5" customWidth="1"/>
    <col min="3" max="3" width="10.875" customWidth="1"/>
    <col min="4" max="4" width="11.875" customWidth="1"/>
    <col min="5" max="5" width="10.125" customWidth="1"/>
    <col min="6" max="6" width="13.25" customWidth="1"/>
    <col min="7" max="7" width="10.5" customWidth="1"/>
    <col min="8" max="8" width="13.625" customWidth="1"/>
    <col min="9" max="9" width="11.25" customWidth="1"/>
    <col min="10" max="10" width="13.75" customWidth="1"/>
  </cols>
  <sheetData>
    <row r="1" spans="1:8" ht="6.75" customHeight="1"/>
    <row r="2" spans="1:8">
      <c r="A2" s="45" t="s">
        <v>97</v>
      </c>
      <c r="B2" s="45"/>
      <c r="C2" s="45"/>
      <c r="D2" s="45"/>
      <c r="E2" s="45"/>
      <c r="F2" s="45"/>
      <c r="G2" s="45"/>
      <c r="H2" s="45"/>
    </row>
    <row r="3" spans="1:8">
      <c r="A3" s="45" t="s">
        <v>98</v>
      </c>
      <c r="B3" s="45"/>
      <c r="C3" s="45"/>
      <c r="D3" s="45"/>
      <c r="E3" s="45"/>
      <c r="F3" s="45"/>
      <c r="G3" s="45"/>
      <c r="H3" s="45"/>
    </row>
    <row r="4" spans="1:8">
      <c r="A4" s="45" t="s">
        <v>99</v>
      </c>
      <c r="B4" s="45"/>
      <c r="C4" s="45"/>
      <c r="D4" s="45"/>
      <c r="E4" s="45"/>
      <c r="F4" s="45"/>
      <c r="G4" s="45"/>
      <c r="H4" s="45"/>
    </row>
    <row r="5" spans="1:8" ht="9" customHeight="1"/>
    <row r="6" spans="1:8" ht="9" customHeight="1"/>
    <row r="7" spans="1:8" ht="6.75" customHeight="1"/>
    <row r="8" spans="1:8" ht="15">
      <c r="B8" s="44" t="s">
        <v>104</v>
      </c>
      <c r="C8" s="44"/>
      <c r="D8" s="44"/>
      <c r="E8" s="44"/>
      <c r="F8" s="44"/>
      <c r="G8" s="44"/>
      <c r="H8" s="44"/>
    </row>
    <row r="9" spans="1:8" ht="7.5" customHeight="1">
      <c r="B9" s="2"/>
      <c r="C9" s="2"/>
      <c r="D9" s="2"/>
      <c r="E9" s="2"/>
      <c r="F9" s="2"/>
    </row>
    <row r="10" spans="1:8" ht="15">
      <c r="B10" s="44" t="s">
        <v>76</v>
      </c>
      <c r="C10" s="44"/>
      <c r="D10" s="44"/>
      <c r="E10" s="44"/>
      <c r="F10" s="44"/>
      <c r="G10" s="44"/>
      <c r="H10" s="44"/>
    </row>
    <row r="11" spans="1:8" ht="8.25" customHeight="1">
      <c r="B11" s="3"/>
      <c r="C11" s="3"/>
      <c r="D11" s="3"/>
      <c r="E11" s="3"/>
      <c r="F11" s="3"/>
    </row>
    <row r="12" spans="1:8" ht="8.25" customHeight="1">
      <c r="B12" s="3"/>
      <c r="C12" s="3"/>
      <c r="D12" s="3"/>
      <c r="E12" s="3"/>
      <c r="F12" s="3"/>
    </row>
    <row r="13" spans="1:8">
      <c r="A13" s="45" t="s">
        <v>140</v>
      </c>
      <c r="B13" s="45"/>
      <c r="C13" s="45"/>
      <c r="D13" s="45"/>
      <c r="E13" s="45"/>
      <c r="F13" s="45"/>
      <c r="G13" s="45"/>
      <c r="H13" s="45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5" t="s">
        <v>105</v>
      </c>
      <c r="B15" s="45"/>
      <c r="C15" s="45"/>
      <c r="D15" s="45"/>
      <c r="E15" s="45"/>
      <c r="F15" s="45"/>
      <c r="G15" s="45"/>
      <c r="H15" s="45"/>
    </row>
    <row r="16" spans="1:8" ht="6" customHeight="1"/>
    <row r="17" spans="1:10" ht="12.75" customHeight="1">
      <c r="A17" s="47" t="s">
        <v>75</v>
      </c>
      <c r="B17" s="47" t="s">
        <v>8</v>
      </c>
      <c r="C17" s="48" t="s">
        <v>71</v>
      </c>
      <c r="D17" s="48" t="s">
        <v>72</v>
      </c>
      <c r="E17" s="46" t="s">
        <v>73</v>
      </c>
      <c r="F17" s="46"/>
      <c r="G17" s="46" t="s">
        <v>74</v>
      </c>
      <c r="H17" s="46"/>
    </row>
    <row r="18" spans="1:10" ht="12.75" customHeight="1">
      <c r="A18" s="47"/>
      <c r="B18" s="47"/>
      <c r="C18" s="49"/>
      <c r="D18" s="49"/>
      <c r="E18" s="6" t="s">
        <v>9</v>
      </c>
      <c r="F18" s="6" t="s">
        <v>0</v>
      </c>
      <c r="G18" s="6" t="s">
        <v>9</v>
      </c>
      <c r="H18" s="6" t="s">
        <v>0</v>
      </c>
    </row>
    <row r="19" spans="1:10" ht="12.75" customHeight="1">
      <c r="A19" s="6">
        <v>0</v>
      </c>
      <c r="B19" s="6">
        <v>1</v>
      </c>
      <c r="C19" s="7">
        <v>2</v>
      </c>
      <c r="D19" s="7">
        <v>3</v>
      </c>
      <c r="E19" s="6">
        <v>4</v>
      </c>
      <c r="F19" s="6">
        <v>5</v>
      </c>
      <c r="G19" s="6">
        <v>6</v>
      </c>
      <c r="H19" s="6">
        <v>7</v>
      </c>
    </row>
    <row r="20" spans="1:10" ht="12.75" customHeight="1">
      <c r="A20" s="6"/>
      <c r="B20" s="8" t="s">
        <v>5</v>
      </c>
      <c r="C20" s="7" t="s">
        <v>106</v>
      </c>
      <c r="D20" s="27">
        <v>43000</v>
      </c>
      <c r="E20" s="10"/>
      <c r="F20" s="9">
        <f>D20*E20</f>
        <v>0</v>
      </c>
      <c r="G20" s="10">
        <v>50</v>
      </c>
      <c r="H20" s="9">
        <f>D20*G20</f>
        <v>2150000</v>
      </c>
    </row>
    <row r="21" spans="1:10" ht="12.75" customHeight="1">
      <c r="A21" s="6"/>
      <c r="B21" s="8" t="s">
        <v>10</v>
      </c>
      <c r="C21" s="25" t="s">
        <v>107</v>
      </c>
      <c r="D21" s="28">
        <v>10095.281000000001</v>
      </c>
      <c r="E21" s="10"/>
      <c r="F21" s="9">
        <f>D21*E21:E21</f>
        <v>0</v>
      </c>
      <c r="G21" s="10">
        <v>30</v>
      </c>
      <c r="H21" s="9">
        <f>D21*G21</f>
        <v>302858.43000000005</v>
      </c>
    </row>
    <row r="22" spans="1:10" ht="12.75" customHeight="1">
      <c r="A22" s="6"/>
      <c r="B22" s="8" t="s">
        <v>3</v>
      </c>
      <c r="C22" s="26" t="s">
        <v>108</v>
      </c>
      <c r="D22" s="29">
        <v>1650</v>
      </c>
      <c r="E22" s="10">
        <v>0</v>
      </c>
      <c r="F22" s="9">
        <f>D22*E22:E22</f>
        <v>0</v>
      </c>
      <c r="G22" s="10"/>
      <c r="H22" s="9">
        <f>D22*G22</f>
        <v>0</v>
      </c>
    </row>
    <row r="23" spans="1:10" ht="12.75" customHeight="1">
      <c r="A23" s="11" t="s">
        <v>48</v>
      </c>
      <c r="B23" s="12" t="s">
        <v>80</v>
      </c>
      <c r="C23" s="11"/>
      <c r="D23" s="13"/>
      <c r="E23" s="13"/>
      <c r="F23" s="13">
        <f>SUM(F20:F22)</f>
        <v>0</v>
      </c>
      <c r="G23" s="13"/>
      <c r="H23" s="13">
        <f>SUM(H20:H22)</f>
        <v>2452858.4300000002</v>
      </c>
    </row>
    <row r="24" spans="1:10" ht="12.75" customHeight="1">
      <c r="A24" s="6"/>
      <c r="B24" s="8" t="s">
        <v>47</v>
      </c>
      <c r="C24" s="26" t="s">
        <v>108</v>
      </c>
      <c r="D24" s="9">
        <v>42500</v>
      </c>
      <c r="E24" s="10">
        <v>0</v>
      </c>
      <c r="F24" s="9">
        <f>D24*E24</f>
        <v>0</v>
      </c>
      <c r="G24" s="10">
        <v>632.5</v>
      </c>
      <c r="H24" s="9">
        <f>D24*G24</f>
        <v>26881250</v>
      </c>
    </row>
    <row r="25" spans="1:10" ht="12.75" customHeight="1">
      <c r="A25" s="6"/>
      <c r="B25" s="8" t="s">
        <v>11</v>
      </c>
      <c r="C25" s="7" t="s">
        <v>109</v>
      </c>
      <c r="D25" s="9"/>
      <c r="E25" s="10"/>
      <c r="F25" s="9"/>
      <c r="G25" s="10"/>
      <c r="H25" s="9">
        <f t="shared" ref="H25:H30" si="0">D25*G25</f>
        <v>0</v>
      </c>
    </row>
    <row r="26" spans="1:10" ht="12.75" customHeight="1">
      <c r="A26" s="6"/>
      <c r="B26" s="8" t="s">
        <v>4</v>
      </c>
      <c r="C26" s="7" t="s">
        <v>109</v>
      </c>
      <c r="D26" s="9">
        <v>105000</v>
      </c>
      <c r="E26" s="10">
        <v>44</v>
      </c>
      <c r="F26" s="9">
        <f>D26*E26</f>
        <v>4620000</v>
      </c>
      <c r="G26" s="10">
        <f>12+E26</f>
        <v>56</v>
      </c>
      <c r="H26" s="9">
        <f t="shared" si="0"/>
        <v>5880000</v>
      </c>
    </row>
    <row r="27" spans="1:10" ht="12.75" customHeight="1">
      <c r="A27" s="6"/>
      <c r="B27" s="8" t="s">
        <v>12</v>
      </c>
      <c r="C27" s="7" t="s">
        <v>110</v>
      </c>
      <c r="D27" s="9">
        <v>5800</v>
      </c>
      <c r="E27" s="10"/>
      <c r="F27" s="9">
        <f t="shared" ref="F27:F30" si="1">D27*E27</f>
        <v>0</v>
      </c>
      <c r="G27" s="10"/>
      <c r="H27" s="9">
        <f>D27*G27</f>
        <v>0</v>
      </c>
    </row>
    <row r="28" spans="1:10" ht="12.75" customHeight="1">
      <c r="A28" s="6"/>
      <c r="B28" s="15" t="s">
        <v>114</v>
      </c>
      <c r="C28" s="7" t="s">
        <v>110</v>
      </c>
      <c r="D28" s="9">
        <v>2500</v>
      </c>
      <c r="E28" s="10"/>
      <c r="F28" s="9">
        <f t="shared" si="1"/>
        <v>0</v>
      </c>
      <c r="G28" s="10"/>
      <c r="H28" s="9">
        <f>D28*G28</f>
        <v>0</v>
      </c>
    </row>
    <row r="29" spans="1:10" ht="12.75" customHeight="1">
      <c r="A29" s="6"/>
      <c r="B29" s="15" t="s">
        <v>13</v>
      </c>
      <c r="C29" s="7" t="s">
        <v>110</v>
      </c>
      <c r="D29" s="9">
        <v>2500</v>
      </c>
      <c r="E29" s="10">
        <v>350</v>
      </c>
      <c r="F29" s="9">
        <f t="shared" si="1"/>
        <v>875000</v>
      </c>
      <c r="G29" s="10">
        <v>350</v>
      </c>
      <c r="H29" s="9">
        <f t="shared" si="0"/>
        <v>875000</v>
      </c>
    </row>
    <row r="30" spans="1:10" ht="12.75" customHeight="1">
      <c r="A30" s="6"/>
      <c r="B30" s="8" t="s">
        <v>14</v>
      </c>
      <c r="C30" s="7" t="s">
        <v>110</v>
      </c>
      <c r="D30" s="9">
        <v>2700</v>
      </c>
      <c r="E30" s="10">
        <v>365</v>
      </c>
      <c r="F30" s="9">
        <f t="shared" si="1"/>
        <v>985500</v>
      </c>
      <c r="G30" s="10">
        <v>365</v>
      </c>
      <c r="H30" s="9">
        <f t="shared" si="0"/>
        <v>985500</v>
      </c>
    </row>
    <row r="31" spans="1:10" ht="12.75" customHeight="1">
      <c r="A31" s="6"/>
      <c r="B31" s="8" t="s">
        <v>79</v>
      </c>
      <c r="C31" s="6"/>
      <c r="D31" s="9"/>
      <c r="E31" s="10"/>
      <c r="G31" s="10"/>
      <c r="H31" s="37"/>
    </row>
    <row r="32" spans="1:10" ht="12.75" customHeight="1">
      <c r="A32" s="11" t="s">
        <v>49</v>
      </c>
      <c r="B32" s="12" t="s">
        <v>81</v>
      </c>
      <c r="C32" s="11"/>
      <c r="D32" s="13"/>
      <c r="E32" s="14"/>
      <c r="F32" s="36">
        <f>SUM(F24:F31)</f>
        <v>6480500</v>
      </c>
      <c r="G32" s="14"/>
      <c r="H32" s="36">
        <f>SUM(H24:H31)</f>
        <v>34621750</v>
      </c>
      <c r="J32" s="35"/>
    </row>
    <row r="33" spans="1:10" ht="12.75" customHeight="1">
      <c r="A33" s="6"/>
      <c r="B33" s="8" t="s">
        <v>15</v>
      </c>
      <c r="C33" s="7" t="s">
        <v>111</v>
      </c>
      <c r="D33" s="9">
        <v>48000</v>
      </c>
      <c r="E33" s="10">
        <v>21</v>
      </c>
      <c r="F33" s="9">
        <f>D33*E33</f>
        <v>1008000</v>
      </c>
      <c r="G33" s="10">
        <v>21</v>
      </c>
      <c r="H33" s="9">
        <f>D33*G33</f>
        <v>1008000</v>
      </c>
      <c r="J33" s="35"/>
    </row>
    <row r="34" spans="1:10" ht="12.75" customHeight="1">
      <c r="A34" s="6"/>
      <c r="B34" s="8" t="s">
        <v>16</v>
      </c>
      <c r="C34" s="7" t="s">
        <v>112</v>
      </c>
      <c r="D34" s="9">
        <v>78000</v>
      </c>
      <c r="E34" s="10">
        <v>12</v>
      </c>
      <c r="F34" s="9">
        <f>D34*E34</f>
        <v>936000</v>
      </c>
      <c r="G34" s="10">
        <v>20</v>
      </c>
      <c r="H34" s="9">
        <f>D34*G34</f>
        <v>1560000</v>
      </c>
      <c r="J34" s="35"/>
    </row>
    <row r="35" spans="1:10" ht="12.75" customHeight="1">
      <c r="A35" s="6"/>
      <c r="B35" s="8" t="s">
        <v>17</v>
      </c>
      <c r="C35" s="7" t="s">
        <v>112</v>
      </c>
      <c r="D35" s="9"/>
      <c r="E35" s="10"/>
      <c r="F35" s="9"/>
      <c r="G35" s="10"/>
      <c r="H35" s="9"/>
      <c r="J35" s="35"/>
    </row>
    <row r="36" spans="1:10" ht="12.75" customHeight="1">
      <c r="A36" s="6"/>
      <c r="B36" s="8" t="s">
        <v>18</v>
      </c>
      <c r="C36" s="7" t="s">
        <v>112</v>
      </c>
      <c r="D36" s="9">
        <v>65523</v>
      </c>
      <c r="E36" s="10"/>
      <c r="F36" s="9">
        <f>D36*E36</f>
        <v>0</v>
      </c>
      <c r="G36" s="10"/>
      <c r="H36" s="9">
        <f>D36*G36</f>
        <v>0</v>
      </c>
      <c r="J36" s="35"/>
    </row>
    <row r="37" spans="1:10" ht="12.75" customHeight="1">
      <c r="A37" s="6"/>
      <c r="B37" s="8" t="s">
        <v>19</v>
      </c>
      <c r="C37" s="7" t="s">
        <v>112</v>
      </c>
      <c r="D37" s="9">
        <v>31500</v>
      </c>
      <c r="E37" s="10">
        <v>12</v>
      </c>
      <c r="F37" s="9">
        <f>D37*E37</f>
        <v>378000</v>
      </c>
      <c r="G37" s="10">
        <v>52.7</v>
      </c>
      <c r="H37" s="9">
        <f>D37*G37</f>
        <v>1660050</v>
      </c>
      <c r="J37" s="35"/>
    </row>
    <row r="38" spans="1:10" ht="12.75" customHeight="1">
      <c r="A38" s="6"/>
      <c r="B38" s="8" t="s">
        <v>82</v>
      </c>
      <c r="C38" s="6"/>
      <c r="D38" s="9"/>
      <c r="E38" s="10"/>
      <c r="F38" s="10"/>
      <c r="G38" s="10">
        <v>8</v>
      </c>
      <c r="H38" s="9"/>
      <c r="J38" s="35"/>
    </row>
    <row r="39" spans="1:10" ht="12.75" customHeight="1">
      <c r="A39" s="11" t="s">
        <v>50</v>
      </c>
      <c r="B39" s="12" t="s">
        <v>84</v>
      </c>
      <c r="C39" s="11"/>
      <c r="D39" s="13"/>
      <c r="E39" s="14"/>
      <c r="F39" s="13">
        <f>F34+F36+F37+F33</f>
        <v>2322000</v>
      </c>
      <c r="G39" s="14"/>
      <c r="H39" s="13">
        <f>H34+H36+H37+H33</f>
        <v>4228050</v>
      </c>
      <c r="J39" s="35"/>
    </row>
    <row r="40" spans="1:10" ht="12.75" customHeight="1">
      <c r="A40" s="6"/>
      <c r="B40" s="8" t="s">
        <v>20</v>
      </c>
      <c r="C40" s="6" t="s">
        <v>110</v>
      </c>
      <c r="D40" s="9">
        <v>14800</v>
      </c>
      <c r="E40" s="10"/>
      <c r="F40" s="9">
        <f>D40*E40</f>
        <v>0</v>
      </c>
      <c r="G40" s="10"/>
      <c r="H40" s="9">
        <f>D40*G40</f>
        <v>0</v>
      </c>
    </row>
    <row r="41" spans="1:10" ht="12.75" customHeight="1">
      <c r="A41" s="6"/>
      <c r="B41" s="8" t="s">
        <v>139</v>
      </c>
      <c r="C41" s="6" t="s">
        <v>110</v>
      </c>
      <c r="D41" s="9">
        <v>5600</v>
      </c>
      <c r="E41" s="10"/>
      <c r="F41" s="9">
        <f>D41*E41</f>
        <v>0</v>
      </c>
      <c r="G41" s="10">
        <v>25</v>
      </c>
      <c r="H41" s="9">
        <f>D41*G41</f>
        <v>140000</v>
      </c>
    </row>
    <row r="42" spans="1:10" ht="12.75" customHeight="1">
      <c r="A42" s="6"/>
      <c r="B42" s="8" t="s">
        <v>21</v>
      </c>
      <c r="C42" s="6"/>
      <c r="D42" s="9"/>
      <c r="E42" s="10"/>
      <c r="F42" s="9"/>
      <c r="G42" s="10"/>
      <c r="H42" s="9"/>
    </row>
    <row r="43" spans="1:10" ht="12.75" customHeight="1">
      <c r="A43" s="6"/>
      <c r="B43" s="8" t="s">
        <v>22</v>
      </c>
      <c r="C43" s="6" t="s">
        <v>110</v>
      </c>
      <c r="D43" s="9">
        <v>9500</v>
      </c>
      <c r="E43" s="10">
        <v>8</v>
      </c>
      <c r="F43" s="9">
        <f>D43*E43</f>
        <v>76000</v>
      </c>
      <c r="G43" s="10">
        <v>8</v>
      </c>
      <c r="H43" s="9">
        <f t="shared" ref="H43:H45" si="2">D43*G43</f>
        <v>76000</v>
      </c>
    </row>
    <row r="44" spans="1:10" ht="12.75" customHeight="1">
      <c r="A44" s="6"/>
      <c r="B44" s="8" t="s">
        <v>23</v>
      </c>
      <c r="C44" s="6" t="s">
        <v>110</v>
      </c>
      <c r="D44" s="9">
        <v>16000</v>
      </c>
      <c r="E44" s="10">
        <v>8</v>
      </c>
      <c r="F44" s="9">
        <f t="shared" ref="F44:F49" si="3">D44*E44</f>
        <v>128000</v>
      </c>
      <c r="G44" s="10">
        <v>8</v>
      </c>
      <c r="H44" s="9">
        <f t="shared" si="2"/>
        <v>128000</v>
      </c>
    </row>
    <row r="45" spans="1:10" ht="12.75" customHeight="1">
      <c r="A45" s="6"/>
      <c r="B45" s="8" t="s">
        <v>24</v>
      </c>
      <c r="C45" s="6" t="s">
        <v>110</v>
      </c>
      <c r="D45" s="9">
        <v>11300</v>
      </c>
      <c r="E45" s="10">
        <v>8</v>
      </c>
      <c r="F45" s="9">
        <f t="shared" si="3"/>
        <v>90400</v>
      </c>
      <c r="G45" s="10">
        <v>8</v>
      </c>
      <c r="H45" s="9">
        <f t="shared" si="2"/>
        <v>90400</v>
      </c>
    </row>
    <row r="46" spans="1:10" ht="12.75" customHeight="1">
      <c r="A46" s="6"/>
      <c r="B46" s="8" t="s">
        <v>25</v>
      </c>
      <c r="C46" s="6"/>
      <c r="D46" s="9"/>
      <c r="E46" s="10"/>
      <c r="F46" s="9"/>
      <c r="G46" s="10"/>
      <c r="H46" s="9"/>
    </row>
    <row r="47" spans="1:10" ht="12.75" customHeight="1">
      <c r="A47" s="6"/>
      <c r="B47" s="15" t="s">
        <v>26</v>
      </c>
      <c r="C47" s="6"/>
      <c r="D47" s="9"/>
      <c r="E47" s="10"/>
      <c r="F47" s="9"/>
      <c r="G47" s="10"/>
      <c r="H47" s="9"/>
    </row>
    <row r="48" spans="1:10" ht="12.75" customHeight="1">
      <c r="A48" s="6"/>
      <c r="B48" s="8" t="s">
        <v>27</v>
      </c>
      <c r="C48" s="6"/>
      <c r="D48" s="9"/>
      <c r="E48" s="10"/>
      <c r="F48" s="9"/>
      <c r="G48" s="10"/>
      <c r="H48" s="9"/>
    </row>
    <row r="49" spans="1:10" ht="12.75" customHeight="1">
      <c r="A49" s="6"/>
      <c r="B49" s="8" t="s">
        <v>119</v>
      </c>
      <c r="C49" s="7" t="s">
        <v>112</v>
      </c>
      <c r="D49" s="9">
        <v>210000</v>
      </c>
      <c r="E49" s="10">
        <v>0.74</v>
      </c>
      <c r="F49" s="9">
        <f t="shared" si="3"/>
        <v>155400</v>
      </c>
      <c r="G49" s="10">
        <v>0.74</v>
      </c>
      <c r="H49" s="9">
        <f>D49*G49</f>
        <v>155400</v>
      </c>
    </row>
    <row r="50" spans="1:10" ht="12.75" customHeight="1">
      <c r="A50" s="6"/>
      <c r="B50" s="8" t="s">
        <v>130</v>
      </c>
      <c r="C50" s="6" t="s">
        <v>110</v>
      </c>
      <c r="D50" s="9">
        <v>5500</v>
      </c>
      <c r="E50" s="10"/>
      <c r="F50" s="9">
        <f>D50*E50</f>
        <v>0</v>
      </c>
      <c r="G50" s="10"/>
      <c r="H50" s="9">
        <f t="shared" ref="H50:H52" si="4">D50*G50</f>
        <v>0</v>
      </c>
    </row>
    <row r="51" spans="1:10" ht="12.75" customHeight="1">
      <c r="A51" s="6"/>
      <c r="B51" s="8" t="s">
        <v>142</v>
      </c>
      <c r="C51" s="6" t="s">
        <v>110</v>
      </c>
      <c r="D51" s="9">
        <v>55000</v>
      </c>
      <c r="E51" s="10">
        <v>6</v>
      </c>
      <c r="F51" s="9">
        <f t="shared" ref="F51:F52" si="5">D51*E51</f>
        <v>330000</v>
      </c>
      <c r="G51" s="10">
        <v>6</v>
      </c>
      <c r="H51" s="9">
        <f t="shared" si="4"/>
        <v>330000</v>
      </c>
    </row>
    <row r="52" spans="1:10" ht="12.75" customHeight="1">
      <c r="A52" s="6"/>
      <c r="B52" s="8" t="s">
        <v>141</v>
      </c>
      <c r="C52" s="6" t="s">
        <v>110</v>
      </c>
      <c r="D52" s="9">
        <v>76000</v>
      </c>
      <c r="E52" s="10">
        <v>2</v>
      </c>
      <c r="F52" s="9">
        <f t="shared" si="5"/>
        <v>152000</v>
      </c>
      <c r="G52" s="10">
        <v>2</v>
      </c>
      <c r="H52" s="9">
        <f t="shared" si="4"/>
        <v>152000</v>
      </c>
    </row>
    <row r="53" spans="1:10" ht="12.75" customHeight="1">
      <c r="A53" s="6"/>
      <c r="B53" s="8" t="s">
        <v>83</v>
      </c>
      <c r="C53" s="6"/>
      <c r="D53" s="9"/>
      <c r="E53" s="10"/>
      <c r="F53" s="9"/>
      <c r="G53" s="10"/>
      <c r="H53" s="9"/>
    </row>
    <row r="54" spans="1:10" ht="12.75" customHeight="1">
      <c r="A54" s="11" t="s">
        <v>51</v>
      </c>
      <c r="B54" s="12" t="s">
        <v>85</v>
      </c>
      <c r="C54" s="11"/>
      <c r="D54" s="13"/>
      <c r="E54" s="14"/>
      <c r="F54" s="13">
        <f>SUM(F40:F53)</f>
        <v>931800</v>
      </c>
      <c r="G54" s="14"/>
      <c r="H54" s="13">
        <f>SUM(H40:H53)</f>
        <v>1071800</v>
      </c>
      <c r="J54" s="35"/>
    </row>
    <row r="55" spans="1:10" ht="12.75" customHeight="1">
      <c r="A55" s="11" t="s">
        <v>56</v>
      </c>
      <c r="B55" s="12" t="s">
        <v>52</v>
      </c>
      <c r="C55" s="11"/>
      <c r="D55" s="13"/>
      <c r="E55" s="14"/>
      <c r="F55" s="13">
        <f>F32+F39+F54</f>
        <v>9734300</v>
      </c>
      <c r="G55" s="14"/>
      <c r="H55" s="13">
        <f>H32+H39+H54</f>
        <v>39921600</v>
      </c>
      <c r="J55" s="35"/>
    </row>
    <row r="56" spans="1:10" ht="12.75" customHeight="1">
      <c r="A56" s="6"/>
      <c r="B56" s="8" t="s">
        <v>28</v>
      </c>
      <c r="C56" s="30" t="s">
        <v>107</v>
      </c>
      <c r="D56" s="31">
        <v>10095.281000000001</v>
      </c>
      <c r="E56" s="10"/>
      <c r="F56" s="9">
        <f>D56*E56</f>
        <v>0</v>
      </c>
      <c r="G56" s="10">
        <v>30</v>
      </c>
      <c r="H56" s="9">
        <f>D56*G56</f>
        <v>302858.43000000005</v>
      </c>
      <c r="J56" s="35"/>
    </row>
    <row r="57" spans="1:10" ht="12.75" customHeight="1">
      <c r="A57" s="6"/>
      <c r="B57" s="8" t="s">
        <v>29</v>
      </c>
      <c r="C57" s="7" t="s">
        <v>107</v>
      </c>
      <c r="D57" s="32">
        <v>10095.281000000001</v>
      </c>
      <c r="E57" s="10"/>
      <c r="F57" s="9">
        <f t="shared" ref="F57" si="6">D57*E57</f>
        <v>0</v>
      </c>
      <c r="G57" s="10"/>
      <c r="H57" s="9">
        <f t="shared" ref="H57" si="7">D57*G57</f>
        <v>0</v>
      </c>
      <c r="J57" s="35"/>
    </row>
    <row r="58" spans="1:10" ht="12.75" customHeight="1">
      <c r="A58" s="6"/>
      <c r="B58" s="8" t="s">
        <v>30</v>
      </c>
      <c r="C58" s="7" t="s">
        <v>106</v>
      </c>
      <c r="D58" s="27">
        <v>10000</v>
      </c>
      <c r="E58" s="10">
        <v>403</v>
      </c>
      <c r="F58" s="9">
        <f>D58*E58</f>
        <v>4030000</v>
      </c>
      <c r="G58" s="10">
        <f>132+402+403</f>
        <v>937</v>
      </c>
      <c r="H58" s="9">
        <f>D58*G58</f>
        <v>9370000</v>
      </c>
      <c r="J58" s="35"/>
    </row>
    <row r="59" spans="1:10" ht="12.75" customHeight="1">
      <c r="A59" s="6"/>
      <c r="B59" s="16" t="s">
        <v>6</v>
      </c>
      <c r="C59" s="7" t="s">
        <v>106</v>
      </c>
      <c r="D59" s="31">
        <v>38000</v>
      </c>
      <c r="E59" s="10"/>
      <c r="F59" s="9">
        <f>D59*E59</f>
        <v>0</v>
      </c>
      <c r="G59" s="10">
        <f>137+412+43</f>
        <v>592</v>
      </c>
      <c r="H59" s="9">
        <f>D59*G59</f>
        <v>22496000</v>
      </c>
      <c r="J59" s="35"/>
    </row>
    <row r="60" spans="1:10" ht="12.75" customHeight="1">
      <c r="A60" s="6"/>
      <c r="B60" s="15" t="s">
        <v>31</v>
      </c>
      <c r="C60" s="7" t="s">
        <v>106</v>
      </c>
      <c r="D60" s="18"/>
      <c r="E60" s="10"/>
      <c r="F60" s="9"/>
      <c r="G60" s="10"/>
      <c r="H60" s="9"/>
      <c r="J60" s="35"/>
    </row>
    <row r="61" spans="1:10" ht="12.75" customHeight="1">
      <c r="A61" s="6"/>
      <c r="B61" s="15" t="s">
        <v>86</v>
      </c>
      <c r="C61" s="7" t="s">
        <v>106</v>
      </c>
      <c r="D61" s="18"/>
      <c r="E61" s="10"/>
      <c r="F61" s="10"/>
      <c r="G61" s="10"/>
      <c r="H61" s="10"/>
      <c r="J61" s="35"/>
    </row>
    <row r="62" spans="1:10" ht="12.75" customHeight="1">
      <c r="A62" s="6"/>
      <c r="B62" s="15" t="s">
        <v>87</v>
      </c>
      <c r="C62" s="17"/>
      <c r="D62" s="18"/>
      <c r="E62" s="10"/>
      <c r="F62" s="10"/>
      <c r="G62" s="10"/>
      <c r="H62" s="10"/>
      <c r="J62" s="35"/>
    </row>
    <row r="63" spans="1:10" ht="12.75" customHeight="1">
      <c r="A63" s="11" t="s">
        <v>57</v>
      </c>
      <c r="B63" s="12" t="s">
        <v>0</v>
      </c>
      <c r="C63" s="19"/>
      <c r="D63" s="13"/>
      <c r="E63" s="13"/>
      <c r="F63" s="13">
        <f>SUM(F56:F62)</f>
        <v>4030000</v>
      </c>
      <c r="G63" s="13"/>
      <c r="H63" s="13">
        <f>SUM(H56:H62)</f>
        <v>32168858.43</v>
      </c>
      <c r="J63" s="35"/>
    </row>
    <row r="64" spans="1:10" ht="12.75" customHeight="1">
      <c r="A64" s="6"/>
      <c r="B64" s="15" t="s">
        <v>53</v>
      </c>
      <c r="C64" s="7" t="s">
        <v>109</v>
      </c>
      <c r="D64" s="9">
        <v>650</v>
      </c>
      <c r="E64" s="42">
        <v>1465</v>
      </c>
      <c r="F64" s="9">
        <f>D64*E64</f>
        <v>952250</v>
      </c>
      <c r="G64" s="42">
        <f>2503+E64</f>
        <v>3968</v>
      </c>
      <c r="H64" s="9">
        <f>D64*G64</f>
        <v>2579200</v>
      </c>
      <c r="J64" s="35"/>
    </row>
    <row r="65" spans="1:8" ht="12.75" customHeight="1">
      <c r="A65" s="6"/>
      <c r="B65" s="8" t="s">
        <v>54</v>
      </c>
      <c r="C65" s="7" t="s">
        <v>109</v>
      </c>
      <c r="D65" s="9">
        <v>550</v>
      </c>
      <c r="E65" s="10">
        <v>2674</v>
      </c>
      <c r="F65" s="9">
        <f>D65*E65</f>
        <v>1470700</v>
      </c>
      <c r="G65" s="10">
        <f>4018+E65</f>
        <v>6692</v>
      </c>
      <c r="H65" s="9">
        <f t="shared" ref="H65:H66" si="8">D65*G65</f>
        <v>3680600</v>
      </c>
    </row>
    <row r="66" spans="1:8" ht="12.75" customHeight="1">
      <c r="A66" s="6"/>
      <c r="B66" s="8" t="s">
        <v>55</v>
      </c>
      <c r="C66" s="7" t="s">
        <v>109</v>
      </c>
      <c r="D66" s="9">
        <v>800</v>
      </c>
      <c r="E66" s="10">
        <v>1120</v>
      </c>
      <c r="F66" s="9">
        <f>D66*E66</f>
        <v>896000</v>
      </c>
      <c r="G66" s="10">
        <f>2515+E66</f>
        <v>3635</v>
      </c>
      <c r="H66" s="9">
        <f t="shared" si="8"/>
        <v>2908000</v>
      </c>
    </row>
    <row r="67" spans="1:8" ht="12.75" customHeight="1">
      <c r="A67" s="11" t="s">
        <v>58</v>
      </c>
      <c r="B67" s="12" t="s">
        <v>92</v>
      </c>
      <c r="C67" s="11"/>
      <c r="D67" s="13"/>
      <c r="E67" s="20"/>
      <c r="F67" s="13">
        <f>SUM(F64:F66)</f>
        <v>3318950</v>
      </c>
      <c r="G67" s="20"/>
      <c r="H67" s="13">
        <f>SUM(H64:H66)</f>
        <v>9167800</v>
      </c>
    </row>
    <row r="68" spans="1:8" ht="12.75" customHeight="1">
      <c r="A68" s="6"/>
      <c r="B68" s="8" t="s">
        <v>88</v>
      </c>
      <c r="C68" s="7" t="s">
        <v>109</v>
      </c>
      <c r="D68" s="9"/>
      <c r="E68" s="9"/>
      <c r="F68" s="9"/>
      <c r="G68" s="9"/>
      <c r="H68" s="9"/>
    </row>
    <row r="69" spans="1:8" ht="12.75" customHeight="1">
      <c r="A69" s="6"/>
      <c r="B69" s="8" t="s">
        <v>32</v>
      </c>
      <c r="C69" s="7" t="s">
        <v>109</v>
      </c>
      <c r="D69" s="9"/>
      <c r="E69" s="10"/>
      <c r="F69" s="10"/>
      <c r="G69" s="10"/>
      <c r="H69" s="10"/>
    </row>
    <row r="70" spans="1:8" ht="12.75" customHeight="1">
      <c r="A70" s="6"/>
      <c r="B70" s="15" t="s">
        <v>33</v>
      </c>
      <c r="C70" s="7" t="s">
        <v>109</v>
      </c>
      <c r="D70" s="9"/>
      <c r="E70" s="10"/>
      <c r="F70" s="9"/>
      <c r="G70" s="10"/>
      <c r="H70" s="9"/>
    </row>
    <row r="71" spans="1:8" ht="12.75" customHeight="1">
      <c r="A71" s="6"/>
      <c r="B71" s="15" t="s">
        <v>87</v>
      </c>
      <c r="C71" s="6"/>
      <c r="D71" s="9"/>
      <c r="E71" s="10"/>
      <c r="F71" s="9"/>
      <c r="G71" s="10"/>
      <c r="H71" s="9"/>
    </row>
    <row r="72" spans="1:8" ht="12.75" customHeight="1">
      <c r="A72" s="11" t="s">
        <v>59</v>
      </c>
      <c r="B72" s="12" t="s">
        <v>91</v>
      </c>
      <c r="C72" s="11"/>
      <c r="D72" s="13"/>
      <c r="E72" s="14"/>
      <c r="F72" s="13">
        <v>0</v>
      </c>
      <c r="G72" s="14"/>
      <c r="H72" s="13">
        <v>0</v>
      </c>
    </row>
    <row r="73" spans="1:8" ht="12.75" customHeight="1">
      <c r="A73" s="11" t="s">
        <v>60</v>
      </c>
      <c r="B73" s="12" t="s">
        <v>61</v>
      </c>
      <c r="C73" s="11"/>
      <c r="D73" s="13"/>
      <c r="E73" s="14"/>
      <c r="F73" s="13">
        <f>F23+F55+F63+F67</f>
        <v>17083250</v>
      </c>
      <c r="G73" s="14"/>
      <c r="H73" s="13">
        <f>H23+H55+H63+H67</f>
        <v>83711116.859999999</v>
      </c>
    </row>
    <row r="74" spans="1:8" ht="12.75" customHeight="1">
      <c r="A74" s="6"/>
      <c r="B74" s="15" t="s">
        <v>34</v>
      </c>
      <c r="C74" s="33" t="s">
        <v>110</v>
      </c>
      <c r="D74" s="9"/>
      <c r="E74" s="10"/>
      <c r="F74" s="10"/>
      <c r="G74" s="10"/>
      <c r="H74" s="10"/>
    </row>
    <row r="75" spans="1:8" ht="12.75" customHeight="1">
      <c r="A75" s="6"/>
      <c r="B75" s="8" t="s">
        <v>35</v>
      </c>
      <c r="C75" s="33" t="s">
        <v>110</v>
      </c>
      <c r="D75" s="9"/>
      <c r="E75" s="10"/>
      <c r="F75" s="10"/>
      <c r="G75" s="10"/>
      <c r="H75" s="10"/>
    </row>
    <row r="76" spans="1:8" ht="12.75" customHeight="1">
      <c r="A76" s="6"/>
      <c r="B76" s="8" t="s">
        <v>95</v>
      </c>
      <c r="C76" s="33" t="s">
        <v>110</v>
      </c>
      <c r="D76" s="9">
        <v>28000</v>
      </c>
      <c r="E76" s="10">
        <v>23</v>
      </c>
      <c r="F76" s="10">
        <f>D76*E76</f>
        <v>644000</v>
      </c>
      <c r="G76" s="10">
        <v>23</v>
      </c>
      <c r="H76" s="39">
        <f>D76*G76</f>
        <v>644000</v>
      </c>
    </row>
    <row r="77" spans="1:8" ht="12.75" customHeight="1">
      <c r="A77" s="6"/>
      <c r="B77" s="8" t="s">
        <v>96</v>
      </c>
      <c r="C77" s="33" t="s">
        <v>110</v>
      </c>
      <c r="D77" s="9">
        <v>27000</v>
      </c>
      <c r="E77" s="10">
        <v>8</v>
      </c>
      <c r="F77" s="10">
        <f>D77*E77</f>
        <v>216000</v>
      </c>
      <c r="G77" s="10">
        <v>8</v>
      </c>
      <c r="H77" s="39">
        <f>D77*G77</f>
        <v>216000</v>
      </c>
    </row>
    <row r="78" spans="1:8" ht="12.75" customHeight="1">
      <c r="A78" s="6"/>
      <c r="B78" s="8" t="s">
        <v>36</v>
      </c>
      <c r="C78" s="33" t="s">
        <v>110</v>
      </c>
      <c r="D78" s="9">
        <v>12000</v>
      </c>
      <c r="E78" s="10">
        <v>23</v>
      </c>
      <c r="F78" s="10">
        <f t="shared" ref="F78:F101" si="9">D78*E78</f>
        <v>276000</v>
      </c>
      <c r="G78" s="10">
        <v>23</v>
      </c>
      <c r="H78" s="39">
        <f t="shared" ref="H78:H79" si="10">D78*G78</f>
        <v>276000</v>
      </c>
    </row>
    <row r="79" spans="1:8" ht="12.75" customHeight="1">
      <c r="A79" s="6"/>
      <c r="B79" s="8" t="s">
        <v>37</v>
      </c>
      <c r="C79" s="33" t="s">
        <v>110</v>
      </c>
      <c r="D79" s="9">
        <v>13000</v>
      </c>
      <c r="E79" s="10">
        <v>8</v>
      </c>
      <c r="F79" s="10">
        <f t="shared" si="9"/>
        <v>104000</v>
      </c>
      <c r="G79" s="10">
        <v>8</v>
      </c>
      <c r="H79" s="39">
        <f t="shared" si="10"/>
        <v>104000</v>
      </c>
    </row>
    <row r="80" spans="1:8" ht="12.75" customHeight="1">
      <c r="A80" s="6"/>
      <c r="B80" s="8" t="s">
        <v>38</v>
      </c>
      <c r="C80" s="33" t="s">
        <v>110</v>
      </c>
      <c r="D80" s="9"/>
      <c r="E80" s="10"/>
      <c r="F80" s="10">
        <f t="shared" si="9"/>
        <v>0</v>
      </c>
      <c r="G80" s="10"/>
      <c r="H80" s="10"/>
    </row>
    <row r="81" spans="1:8" ht="12.75" customHeight="1">
      <c r="A81" s="6"/>
      <c r="B81" s="8" t="s">
        <v>122</v>
      </c>
      <c r="C81" s="33" t="s">
        <v>110</v>
      </c>
      <c r="D81" s="9">
        <v>20000</v>
      </c>
      <c r="E81" s="10">
        <v>12</v>
      </c>
      <c r="F81" s="10">
        <f t="shared" si="9"/>
        <v>240000</v>
      </c>
      <c r="G81" s="10">
        <v>12</v>
      </c>
      <c r="H81" s="39">
        <f>D81*G81</f>
        <v>240000</v>
      </c>
    </row>
    <row r="82" spans="1:8" ht="12.75" customHeight="1">
      <c r="A82" s="6"/>
      <c r="B82" s="8" t="s">
        <v>125</v>
      </c>
      <c r="C82" s="33" t="s">
        <v>110</v>
      </c>
      <c r="D82" s="9">
        <v>35500</v>
      </c>
      <c r="E82" s="10">
        <v>8</v>
      </c>
      <c r="F82" s="10">
        <f t="shared" si="9"/>
        <v>284000</v>
      </c>
      <c r="G82" s="10">
        <v>8</v>
      </c>
      <c r="H82" s="39">
        <f>D82*G82</f>
        <v>284000</v>
      </c>
    </row>
    <row r="83" spans="1:8" ht="12.75" customHeight="1">
      <c r="A83" s="6"/>
      <c r="B83" s="8" t="s">
        <v>39</v>
      </c>
      <c r="C83" s="33" t="s">
        <v>110</v>
      </c>
      <c r="D83" s="9"/>
      <c r="E83" s="10"/>
      <c r="F83" s="10">
        <f t="shared" si="9"/>
        <v>0</v>
      </c>
      <c r="G83" s="10"/>
      <c r="H83" s="39">
        <f t="shared" ref="H83:H89" si="11">D83*G83</f>
        <v>0</v>
      </c>
    </row>
    <row r="84" spans="1:8" ht="12.75" customHeight="1">
      <c r="A84" s="6"/>
      <c r="B84" s="15" t="s">
        <v>40</v>
      </c>
      <c r="C84" s="33" t="s">
        <v>110</v>
      </c>
      <c r="D84" s="9"/>
      <c r="E84" s="10"/>
      <c r="F84" s="10">
        <f t="shared" si="9"/>
        <v>0</v>
      </c>
      <c r="G84" s="10"/>
      <c r="H84" s="39">
        <f t="shared" si="11"/>
        <v>0</v>
      </c>
    </row>
    <row r="85" spans="1:8" ht="12.75" customHeight="1">
      <c r="A85" s="6"/>
      <c r="B85" s="8" t="s">
        <v>41</v>
      </c>
      <c r="C85" s="33" t="s">
        <v>110</v>
      </c>
      <c r="D85" s="9"/>
      <c r="E85" s="10"/>
      <c r="F85" s="10">
        <f t="shared" si="9"/>
        <v>0</v>
      </c>
      <c r="G85" s="10"/>
      <c r="H85" s="39">
        <f t="shared" si="11"/>
        <v>0</v>
      </c>
    </row>
    <row r="86" spans="1:8" ht="12.75" customHeight="1">
      <c r="A86" s="6"/>
      <c r="B86" s="8" t="s">
        <v>42</v>
      </c>
      <c r="C86" s="33" t="s">
        <v>110</v>
      </c>
      <c r="D86" s="9"/>
      <c r="E86" s="10"/>
      <c r="F86" s="10">
        <f t="shared" si="9"/>
        <v>0</v>
      </c>
      <c r="G86" s="10"/>
      <c r="H86" s="39">
        <f t="shared" si="11"/>
        <v>0</v>
      </c>
    </row>
    <row r="87" spans="1:8" ht="12.75" customHeight="1">
      <c r="A87" s="6"/>
      <c r="B87" s="8" t="s">
        <v>43</v>
      </c>
      <c r="C87" s="33" t="s">
        <v>110</v>
      </c>
      <c r="D87" s="9">
        <v>2000000</v>
      </c>
      <c r="E87" s="10"/>
      <c r="F87" s="10">
        <f t="shared" si="9"/>
        <v>0</v>
      </c>
      <c r="G87" s="10"/>
      <c r="H87" s="39">
        <f t="shared" si="11"/>
        <v>0</v>
      </c>
    </row>
    <row r="88" spans="1:8" ht="12.75" customHeight="1">
      <c r="A88" s="6"/>
      <c r="B88" s="8" t="s">
        <v>126</v>
      </c>
      <c r="C88" s="33" t="s">
        <v>110</v>
      </c>
      <c r="D88" s="9">
        <v>80000</v>
      </c>
      <c r="E88" s="10"/>
      <c r="F88" s="10">
        <f t="shared" si="9"/>
        <v>0</v>
      </c>
      <c r="G88" s="10"/>
      <c r="H88" s="39">
        <f t="shared" si="11"/>
        <v>0</v>
      </c>
    </row>
    <row r="89" spans="1:8" ht="12.75" customHeight="1">
      <c r="A89" s="6"/>
      <c r="B89" s="8" t="s">
        <v>127</v>
      </c>
      <c r="C89" s="33" t="s">
        <v>110</v>
      </c>
      <c r="D89" s="9">
        <v>80000</v>
      </c>
      <c r="E89" s="10"/>
      <c r="F89" s="10">
        <f t="shared" si="9"/>
        <v>0</v>
      </c>
      <c r="G89" s="10">
        <v>5</v>
      </c>
      <c r="H89" s="39">
        <f t="shared" si="11"/>
        <v>400000</v>
      </c>
    </row>
    <row r="90" spans="1:8" ht="12.75" customHeight="1">
      <c r="A90" s="6"/>
      <c r="B90" s="8" t="s">
        <v>120</v>
      </c>
      <c r="C90" s="33" t="s">
        <v>110</v>
      </c>
      <c r="D90" s="9">
        <v>30000</v>
      </c>
      <c r="E90" s="10">
        <f>365+350</f>
        <v>715</v>
      </c>
      <c r="F90" s="10">
        <f t="shared" ref="F90:F97" si="12">D90*E90</f>
        <v>21450000</v>
      </c>
      <c r="G90" s="10">
        <f>25+E90</f>
        <v>740</v>
      </c>
      <c r="H90" s="9">
        <f t="shared" ref="H90:H95" si="13">D90*G90</f>
        <v>22200000</v>
      </c>
    </row>
    <row r="91" spans="1:8" ht="12.75" customHeight="1">
      <c r="A91" s="6"/>
      <c r="B91" s="8" t="s">
        <v>131</v>
      </c>
      <c r="C91" s="33" t="s">
        <v>110</v>
      </c>
      <c r="D91" s="9">
        <v>80000</v>
      </c>
      <c r="E91" s="10"/>
      <c r="F91" s="10">
        <f t="shared" si="12"/>
        <v>0</v>
      </c>
      <c r="G91" s="10"/>
      <c r="H91" s="9">
        <f t="shared" si="13"/>
        <v>0</v>
      </c>
    </row>
    <row r="92" spans="1:8" ht="12.75" customHeight="1">
      <c r="A92" s="6"/>
      <c r="B92" s="8" t="s">
        <v>133</v>
      </c>
      <c r="C92" s="33" t="s">
        <v>110</v>
      </c>
      <c r="D92" s="9">
        <v>20000</v>
      </c>
      <c r="E92" s="10"/>
      <c r="F92" s="10">
        <f t="shared" si="12"/>
        <v>0</v>
      </c>
      <c r="G92" s="10"/>
      <c r="H92" s="9">
        <f t="shared" si="13"/>
        <v>0</v>
      </c>
    </row>
    <row r="93" spans="1:8" ht="12.75" customHeight="1">
      <c r="A93" s="6"/>
      <c r="B93" s="8" t="s">
        <v>134</v>
      </c>
      <c r="C93" s="33" t="s">
        <v>110</v>
      </c>
      <c r="D93" s="9">
        <v>14400</v>
      </c>
      <c r="E93" s="10">
        <v>5</v>
      </c>
      <c r="F93" s="10">
        <f t="shared" si="12"/>
        <v>72000</v>
      </c>
      <c r="G93" s="10">
        <v>5</v>
      </c>
      <c r="H93" s="9">
        <f t="shared" si="13"/>
        <v>72000</v>
      </c>
    </row>
    <row r="94" spans="1:8" ht="12.75" customHeight="1">
      <c r="A94" s="6"/>
      <c r="B94" s="8" t="s">
        <v>136</v>
      </c>
      <c r="C94" s="33" t="s">
        <v>110</v>
      </c>
      <c r="D94" s="9">
        <v>14000</v>
      </c>
      <c r="E94" s="10"/>
      <c r="F94" s="10">
        <f t="shared" si="12"/>
        <v>0</v>
      </c>
      <c r="G94" s="10"/>
      <c r="H94" s="9">
        <f t="shared" si="13"/>
        <v>0</v>
      </c>
    </row>
    <row r="95" spans="1:8" ht="12.75" customHeight="1">
      <c r="A95" s="6"/>
      <c r="B95" s="8" t="s">
        <v>135</v>
      </c>
      <c r="C95" s="33" t="s">
        <v>110</v>
      </c>
      <c r="D95" s="9">
        <v>18400</v>
      </c>
      <c r="E95" s="10">
        <v>2</v>
      </c>
      <c r="F95" s="10">
        <f t="shared" si="12"/>
        <v>36800</v>
      </c>
      <c r="G95" s="10">
        <v>2</v>
      </c>
      <c r="H95" s="9">
        <f t="shared" si="13"/>
        <v>36800</v>
      </c>
    </row>
    <row r="96" spans="1:8" ht="12.75" customHeight="1">
      <c r="A96" s="6"/>
      <c r="B96" s="15" t="s">
        <v>44</v>
      </c>
      <c r="C96" s="33" t="s">
        <v>110</v>
      </c>
      <c r="D96" s="9"/>
      <c r="E96" s="10"/>
      <c r="F96" s="10">
        <f t="shared" si="12"/>
        <v>0</v>
      </c>
      <c r="G96" s="10"/>
      <c r="H96" s="9">
        <f t="shared" ref="H96:H101" si="14">D96*G96</f>
        <v>0</v>
      </c>
    </row>
    <row r="97" spans="1:8" ht="12.75" customHeight="1">
      <c r="A97" s="6"/>
      <c r="B97" s="15" t="s">
        <v>132</v>
      </c>
      <c r="C97" s="33" t="s">
        <v>110</v>
      </c>
      <c r="D97" s="9">
        <v>18240</v>
      </c>
      <c r="E97" s="10"/>
      <c r="F97" s="10">
        <f t="shared" si="12"/>
        <v>0</v>
      </c>
      <c r="G97" s="10"/>
      <c r="H97" s="9">
        <f t="shared" si="14"/>
        <v>0</v>
      </c>
    </row>
    <row r="98" spans="1:8" ht="12.75" customHeight="1">
      <c r="A98" s="6"/>
      <c r="B98" s="8" t="s">
        <v>124</v>
      </c>
      <c r="C98" s="33" t="s">
        <v>110</v>
      </c>
      <c r="D98" s="9">
        <v>6240</v>
      </c>
      <c r="E98" s="10">
        <v>7</v>
      </c>
      <c r="F98" s="10">
        <f t="shared" si="9"/>
        <v>43680</v>
      </c>
      <c r="G98" s="10">
        <v>32</v>
      </c>
      <c r="H98" s="9">
        <f t="shared" si="14"/>
        <v>199680</v>
      </c>
    </row>
    <row r="99" spans="1:8" ht="12.75" customHeight="1">
      <c r="A99" s="6"/>
      <c r="B99" s="38" t="s">
        <v>121</v>
      </c>
      <c r="C99" s="33" t="s">
        <v>110</v>
      </c>
      <c r="D99" s="9">
        <v>3120</v>
      </c>
      <c r="E99" s="10">
        <v>350</v>
      </c>
      <c r="F99" s="10">
        <f t="shared" si="9"/>
        <v>1092000</v>
      </c>
      <c r="G99" s="10">
        <v>350</v>
      </c>
      <c r="H99" s="9">
        <f t="shared" si="14"/>
        <v>1092000</v>
      </c>
    </row>
    <row r="100" spans="1:8" ht="12.75" customHeight="1">
      <c r="A100" s="6"/>
      <c r="B100" s="8" t="s">
        <v>123</v>
      </c>
      <c r="C100" s="33" t="s">
        <v>110</v>
      </c>
      <c r="D100" s="9">
        <v>3120</v>
      </c>
      <c r="E100" s="10">
        <v>365</v>
      </c>
      <c r="F100" s="10">
        <f t="shared" si="9"/>
        <v>1138800</v>
      </c>
      <c r="G100" s="10">
        <v>365</v>
      </c>
      <c r="H100" s="9">
        <f t="shared" si="14"/>
        <v>1138800</v>
      </c>
    </row>
    <row r="101" spans="1:8" ht="12.75" customHeight="1">
      <c r="A101" s="6"/>
      <c r="B101" s="8" t="s">
        <v>138</v>
      </c>
      <c r="C101" s="33" t="s">
        <v>110</v>
      </c>
      <c r="D101" s="9">
        <v>40000</v>
      </c>
      <c r="E101" s="10">
        <v>1</v>
      </c>
      <c r="F101" s="10">
        <f t="shared" si="9"/>
        <v>40000</v>
      </c>
      <c r="G101" s="10">
        <v>6</v>
      </c>
      <c r="H101" s="9">
        <f t="shared" si="14"/>
        <v>240000</v>
      </c>
    </row>
    <row r="102" spans="1:8" ht="12.75" customHeight="1">
      <c r="A102" s="11" t="s">
        <v>62</v>
      </c>
      <c r="B102" s="21" t="s">
        <v>93</v>
      </c>
      <c r="C102" s="11"/>
      <c r="D102" s="13"/>
      <c r="E102" s="14"/>
      <c r="F102" s="13">
        <f>SUM(F74:F101)</f>
        <v>25637280</v>
      </c>
      <c r="G102" s="14"/>
      <c r="H102" s="13">
        <f>SUM(H74:H101)</f>
        <v>27143280</v>
      </c>
    </row>
    <row r="103" spans="1:8" ht="12.75" customHeight="1">
      <c r="A103" s="6"/>
      <c r="B103" s="8" t="s">
        <v>115</v>
      </c>
      <c r="C103" s="6" t="s">
        <v>117</v>
      </c>
      <c r="D103" s="9">
        <v>85000</v>
      </c>
      <c r="E103" s="10"/>
      <c r="F103" s="10">
        <f>D103*E103</f>
        <v>0</v>
      </c>
      <c r="G103" s="10">
        <v>3</v>
      </c>
      <c r="H103" s="10">
        <f>D103*G103</f>
        <v>255000</v>
      </c>
    </row>
    <row r="104" spans="1:8" ht="12.75" customHeight="1">
      <c r="A104" s="6"/>
      <c r="B104" s="8" t="s">
        <v>116</v>
      </c>
      <c r="C104" s="6" t="s">
        <v>117</v>
      </c>
      <c r="D104" s="9">
        <v>150000</v>
      </c>
      <c r="E104" s="10"/>
      <c r="F104" s="10">
        <f>D104*E104</f>
        <v>0</v>
      </c>
      <c r="G104" s="10">
        <v>1</v>
      </c>
      <c r="H104" s="10">
        <f>D104*G104</f>
        <v>150000</v>
      </c>
    </row>
    <row r="105" spans="1:8" ht="12.75" customHeight="1">
      <c r="A105" s="6"/>
      <c r="B105" s="8" t="s">
        <v>45</v>
      </c>
      <c r="C105" s="6" t="s">
        <v>113</v>
      </c>
      <c r="D105" s="9">
        <v>850000</v>
      </c>
      <c r="E105" s="10">
        <v>1</v>
      </c>
      <c r="F105" s="9">
        <f>D105*E105</f>
        <v>850000</v>
      </c>
      <c r="G105" s="10">
        <v>7</v>
      </c>
      <c r="H105" s="9">
        <f>D105*G105</f>
        <v>5950000</v>
      </c>
    </row>
    <row r="106" spans="1:8" ht="12.75" customHeight="1">
      <c r="A106" s="6"/>
      <c r="B106" s="8" t="s">
        <v>89</v>
      </c>
      <c r="C106" s="6" t="s">
        <v>118</v>
      </c>
      <c r="D106" s="9">
        <v>1000000</v>
      </c>
      <c r="E106" s="10"/>
      <c r="F106" s="9">
        <f>D106*E106</f>
        <v>0</v>
      </c>
      <c r="G106" s="10"/>
      <c r="H106" s="9">
        <f>D106*G106</f>
        <v>0</v>
      </c>
    </row>
    <row r="107" spans="1:8" ht="12.75" customHeight="1">
      <c r="A107" s="6"/>
      <c r="B107" s="8" t="s">
        <v>90</v>
      </c>
      <c r="C107" s="6"/>
      <c r="D107" s="9"/>
      <c r="E107" s="10"/>
      <c r="F107" s="10"/>
      <c r="G107" s="10"/>
      <c r="H107" s="10"/>
    </row>
    <row r="108" spans="1:8" ht="12.75" customHeight="1">
      <c r="A108" s="6"/>
      <c r="B108" s="8" t="s">
        <v>87</v>
      </c>
      <c r="C108" s="6"/>
      <c r="D108" s="9"/>
      <c r="E108" s="10"/>
      <c r="F108" s="10"/>
      <c r="G108" s="10"/>
      <c r="H108" s="10"/>
    </row>
    <row r="109" spans="1:8" ht="12.75" customHeight="1">
      <c r="A109" s="11" t="s">
        <v>63</v>
      </c>
      <c r="B109" s="12" t="s">
        <v>94</v>
      </c>
      <c r="C109" s="11"/>
      <c r="D109" s="13"/>
      <c r="E109" s="14"/>
      <c r="F109" s="13">
        <f>SUM(F103:F107)</f>
        <v>850000</v>
      </c>
      <c r="G109" s="14"/>
      <c r="H109" s="13">
        <f>SUM(H103:H107)</f>
        <v>6355000</v>
      </c>
    </row>
    <row r="110" spans="1:8" ht="12.75" customHeight="1">
      <c r="A110" s="22"/>
      <c r="B110" s="8" t="s">
        <v>87</v>
      </c>
      <c r="C110" s="22"/>
      <c r="D110" s="23"/>
      <c r="E110" s="24"/>
      <c r="F110" s="23"/>
      <c r="G110" s="24"/>
      <c r="H110" s="23"/>
    </row>
    <row r="111" spans="1:8" ht="12.75" customHeight="1">
      <c r="A111" s="11" t="s">
        <v>64</v>
      </c>
      <c r="B111" s="12" t="s">
        <v>68</v>
      </c>
      <c r="C111" s="11"/>
      <c r="D111" s="13"/>
      <c r="E111" s="14"/>
      <c r="F111" s="13">
        <f>F109+F102</f>
        <v>26487280</v>
      </c>
      <c r="G111" s="14"/>
      <c r="H111" s="13">
        <f>H109+H102</f>
        <v>33498280</v>
      </c>
    </row>
    <row r="112" spans="1:8" ht="12.75" customHeight="1">
      <c r="A112" s="11" t="s">
        <v>65</v>
      </c>
      <c r="B112" s="12" t="s">
        <v>69</v>
      </c>
      <c r="C112" s="11"/>
      <c r="D112" s="13"/>
      <c r="E112" s="14"/>
      <c r="F112" s="13">
        <f>F73+F111</f>
        <v>43570530</v>
      </c>
      <c r="G112" s="14"/>
      <c r="H112" s="13">
        <f>H73+H111</f>
        <v>117209396.86</v>
      </c>
    </row>
    <row r="113" spans="1:9" ht="12.75" customHeight="1">
      <c r="A113" s="11" t="s">
        <v>66</v>
      </c>
      <c r="B113" s="12" t="s">
        <v>46</v>
      </c>
      <c r="C113" s="11"/>
      <c r="D113" s="13"/>
      <c r="E113" s="14"/>
      <c r="F113" s="13">
        <f>F112*0.1</f>
        <v>4357053</v>
      </c>
      <c r="G113" s="14"/>
      <c r="H113" s="13">
        <f>H112*0.1</f>
        <v>11720939.686000001</v>
      </c>
    </row>
    <row r="114" spans="1:9" ht="12.75" customHeight="1">
      <c r="A114" s="11" t="s">
        <v>67</v>
      </c>
      <c r="B114" s="12" t="s">
        <v>70</v>
      </c>
      <c r="C114" s="11"/>
      <c r="D114" s="13"/>
      <c r="E114" s="14"/>
      <c r="F114" s="13">
        <f>SUM(F112:F113)</f>
        <v>47927583</v>
      </c>
      <c r="G114" s="14"/>
      <c r="H114" s="13">
        <f>SUM(H112:H113)</f>
        <v>128930336.546</v>
      </c>
    </row>
    <row r="115" spans="1:9" ht="12.75" customHeight="1">
      <c r="B115" s="2" t="s">
        <v>7</v>
      </c>
    </row>
    <row r="116" spans="1:9" ht="12.75" customHeight="1">
      <c r="B116" t="s">
        <v>100</v>
      </c>
      <c r="F116" s="43" t="s">
        <v>101</v>
      </c>
      <c r="G116" s="43"/>
      <c r="H116" s="35"/>
    </row>
    <row r="117" spans="1:9" ht="12.75" customHeight="1">
      <c r="B117" t="s">
        <v>102</v>
      </c>
      <c r="F117" s="43" t="s">
        <v>143</v>
      </c>
      <c r="G117" s="43"/>
      <c r="H117" s="35"/>
    </row>
    <row r="118" spans="1:9" ht="12.75" customHeight="1">
      <c r="B118" s="5" t="s">
        <v>103</v>
      </c>
      <c r="F118" s="43" t="s">
        <v>129</v>
      </c>
      <c r="G118" s="43"/>
      <c r="H118" s="35"/>
      <c r="I118" s="35"/>
    </row>
    <row r="119" spans="1:9" ht="12.75" customHeight="1">
      <c r="B119" s="5"/>
      <c r="F119" s="34"/>
      <c r="G119" s="34"/>
      <c r="H119" s="40"/>
    </row>
    <row r="120" spans="1:9" ht="12.75" customHeight="1">
      <c r="B120" s="2" t="s">
        <v>1</v>
      </c>
      <c r="H120" s="41"/>
    </row>
    <row r="121" spans="1:9" ht="12.75" customHeight="1">
      <c r="B121" t="s">
        <v>137</v>
      </c>
      <c r="F121" t="s">
        <v>128</v>
      </c>
      <c r="H121" s="35"/>
    </row>
    <row r="122" spans="1:9" ht="12.75" customHeight="1"/>
    <row r="123" spans="1:9" ht="12.75" customHeight="1">
      <c r="B123" s="2" t="s">
        <v>2</v>
      </c>
      <c r="H123" s="35"/>
    </row>
    <row r="124" spans="1:9" ht="12.75" customHeight="1">
      <c r="B124" t="s">
        <v>77</v>
      </c>
      <c r="F124" s="43" t="s">
        <v>144</v>
      </c>
      <c r="G124" s="43"/>
      <c r="H124" s="35"/>
    </row>
    <row r="125" spans="1:9" ht="12.75" customHeight="1">
      <c r="B125" t="s">
        <v>78</v>
      </c>
      <c r="F125" t="s">
        <v>144</v>
      </c>
    </row>
  </sheetData>
  <mergeCells count="17">
    <mergeCell ref="A2:H2"/>
    <mergeCell ref="A3:H3"/>
    <mergeCell ref="A4:H4"/>
    <mergeCell ref="A15:H15"/>
    <mergeCell ref="F116:G116"/>
    <mergeCell ref="G17:H17"/>
    <mergeCell ref="A13:H13"/>
    <mergeCell ref="A17:A18"/>
    <mergeCell ref="B17:B18"/>
    <mergeCell ref="C17:C18"/>
    <mergeCell ref="D17:D18"/>
    <mergeCell ref="E17:F17"/>
    <mergeCell ref="F118:G118"/>
    <mergeCell ref="F124:G124"/>
    <mergeCell ref="B8:H8"/>
    <mergeCell ref="B10:H10"/>
    <mergeCell ref="F117:G117"/>
  </mergeCells>
  <printOptions horizontalCentered="1"/>
  <pageMargins left="0.78740157480314965" right="0.78740157480314965" top="0.59055118110236227" bottom="0.39370078740157483" header="0.31496062992125984" footer="0.31496062992125984"/>
  <pageSetup paperSize="9" fitToWidth="0" orientation="landscape" r:id="rId1"/>
  <ignoredErrors>
    <ignoredError sqref="G10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гүйцэтгэлийн маягт-ГСХ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2023-07-20T09:36:39Z</cp:lastPrinted>
  <dcterms:created xsi:type="dcterms:W3CDTF">2014-01-15T06:30:10Z</dcterms:created>
  <dcterms:modified xsi:type="dcterms:W3CDTF">2023-07-20T09:42:46Z</dcterms:modified>
</cp:coreProperties>
</file>