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na\OneDrive\Documents\Басис ХХК\2023 он\Гүйцэтгэл 2023\"/>
    </mc:Choice>
  </mc:AlternateContent>
  <bookViews>
    <workbookView xWindow="-120" yWindow="-120" windowWidth="20736" windowHeight="11160" tabRatio="992" activeTab="5"/>
  </bookViews>
  <sheets>
    <sheet name="2023.01" sheetId="59" r:id="rId1"/>
    <sheet name="2023.02" sheetId="60" r:id="rId2"/>
    <sheet name="2023.03" sheetId="61" r:id="rId3"/>
    <sheet name="2023.04" sheetId="62" r:id="rId4"/>
    <sheet name="2023.06" sheetId="63" r:id="rId5"/>
    <sheet name="2023.07" sheetId="64" r:id="rId6"/>
  </sheets>
  <calcPr calcId="162913" concurrentCalc="0"/>
</workbook>
</file>

<file path=xl/calcChain.xml><?xml version="1.0" encoding="utf-8"?>
<calcChain xmlns="http://schemas.openxmlformats.org/spreadsheetml/2006/main">
  <c r="G29" i="64" l="1"/>
  <c r="G18" i="64"/>
  <c r="F18" i="64"/>
  <c r="F20" i="64"/>
  <c r="F24" i="64"/>
  <c r="F26" i="64"/>
  <c r="F28" i="64"/>
  <c r="F34" i="64"/>
  <c r="F41" i="64"/>
  <c r="G26" i="64"/>
  <c r="G22" i="64"/>
  <c r="G21" i="64"/>
  <c r="G25" i="64"/>
  <c r="H25" i="64"/>
  <c r="H26" i="64"/>
  <c r="H27" i="64"/>
  <c r="H28" i="64"/>
  <c r="H29" i="64"/>
  <c r="H30" i="64"/>
  <c r="H31" i="64"/>
  <c r="H32" i="64"/>
  <c r="H33" i="64"/>
  <c r="H21" i="64"/>
  <c r="H22" i="64"/>
  <c r="H23" i="64"/>
  <c r="H18" i="64"/>
  <c r="H19" i="64"/>
  <c r="H20" i="64"/>
  <c r="H24" i="64"/>
  <c r="H16" i="64"/>
  <c r="H17" i="64"/>
  <c r="H34" i="64"/>
  <c r="H35" i="64"/>
  <c r="H36" i="64"/>
  <c r="H37" i="64"/>
  <c r="H38" i="64"/>
  <c r="H39" i="64"/>
  <c r="H40" i="64"/>
  <c r="H41" i="64"/>
  <c r="H42" i="64"/>
  <c r="H43" i="64"/>
  <c r="F25" i="64"/>
  <c r="F27" i="64"/>
  <c r="F29" i="64"/>
  <c r="F30" i="64"/>
  <c r="F31" i="64"/>
  <c r="F32" i="64"/>
  <c r="F33" i="64"/>
  <c r="F21" i="64"/>
  <c r="F22" i="64"/>
  <c r="F23" i="64"/>
  <c r="F35" i="64"/>
  <c r="F36" i="64"/>
  <c r="F37" i="64"/>
  <c r="F38" i="64"/>
  <c r="F39" i="64"/>
  <c r="F40" i="64"/>
  <c r="F42" i="64"/>
  <c r="F43" i="64"/>
  <c r="F16" i="64"/>
  <c r="F17" i="64"/>
  <c r="H23" i="63"/>
  <c r="H18" i="63"/>
  <c r="H20" i="63"/>
  <c r="H24" i="63"/>
  <c r="H34" i="63"/>
  <c r="F18" i="63"/>
  <c r="F20" i="63"/>
  <c r="F24" i="63"/>
  <c r="F34" i="63"/>
  <c r="H30" i="63"/>
  <c r="H31" i="63"/>
  <c r="H32" i="63"/>
  <c r="H29" i="63"/>
  <c r="H33" i="63"/>
  <c r="G30" i="63"/>
  <c r="F30" i="63"/>
  <c r="H27" i="63"/>
  <c r="H26" i="63"/>
  <c r="F26" i="63"/>
  <c r="H21" i="63"/>
  <c r="H22" i="63"/>
  <c r="F21" i="63"/>
  <c r="F22" i="63"/>
  <c r="F23" i="63"/>
  <c r="H19" i="63"/>
  <c r="G19" i="63"/>
  <c r="H37" i="63"/>
  <c r="H38" i="63"/>
  <c r="H36" i="63"/>
  <c r="G25" i="63"/>
  <c r="H25" i="63"/>
  <c r="F27" i="63"/>
  <c r="F29" i="63"/>
  <c r="F31" i="63"/>
  <c r="F32" i="63"/>
  <c r="H16" i="63"/>
  <c r="H17" i="63"/>
  <c r="F25" i="63"/>
  <c r="H35" i="63"/>
  <c r="F37" i="63"/>
  <c r="F38" i="63"/>
  <c r="H39" i="63"/>
  <c r="H40" i="63"/>
  <c r="F35" i="63"/>
  <c r="F36" i="63"/>
  <c r="F16" i="63"/>
  <c r="F17" i="63"/>
  <c r="H24" i="62"/>
  <c r="H23" i="62"/>
  <c r="G24" i="62"/>
  <c r="I24" i="62"/>
  <c r="G23" i="62"/>
  <c r="I23" i="62"/>
  <c r="H18" i="62"/>
  <c r="I18" i="62"/>
  <c r="I19" i="62"/>
  <c r="I22" i="62"/>
  <c r="G22" i="62"/>
  <c r="I21" i="62"/>
  <c r="I25" i="62"/>
  <c r="I26" i="62"/>
  <c r="G21" i="62"/>
  <c r="G25" i="62"/>
  <c r="G26" i="62"/>
  <c r="H19" i="62"/>
  <c r="G18" i="62"/>
  <c r="G19" i="62"/>
  <c r="G20" i="62"/>
  <c r="I16" i="62"/>
  <c r="I17" i="62"/>
  <c r="G16" i="62"/>
  <c r="G17" i="62"/>
  <c r="G27" i="62"/>
  <c r="G28" i="62"/>
  <c r="G29" i="62"/>
  <c r="I20" i="62"/>
  <c r="I27" i="62"/>
  <c r="G18" i="61"/>
  <c r="G23" i="61"/>
  <c r="F23" i="61"/>
  <c r="F24" i="61"/>
  <c r="H22" i="61"/>
  <c r="H23" i="61"/>
  <c r="H24" i="61"/>
  <c r="F22" i="61"/>
  <c r="H21" i="61"/>
  <c r="F21" i="61"/>
  <c r="G19" i="61"/>
  <c r="H18" i="61"/>
  <c r="H19" i="61"/>
  <c r="H20" i="61"/>
  <c r="F18" i="61"/>
  <c r="F19" i="61"/>
  <c r="F20" i="61"/>
  <c r="H16" i="61"/>
  <c r="H17" i="61"/>
  <c r="F16" i="61"/>
  <c r="F17" i="61"/>
  <c r="I28" i="62"/>
  <c r="I29" i="62"/>
  <c r="H25" i="61"/>
  <c r="H26" i="61"/>
  <c r="H27" i="61"/>
  <c r="F25" i="61"/>
  <c r="H22" i="60"/>
  <c r="G18" i="60"/>
  <c r="H18" i="60"/>
  <c r="H19" i="60"/>
  <c r="G23" i="60"/>
  <c r="F22" i="60"/>
  <c r="H21" i="60"/>
  <c r="F21" i="60"/>
  <c r="F23" i="60"/>
  <c r="F24" i="60"/>
  <c r="G19" i="60"/>
  <c r="F18" i="60"/>
  <c r="F19" i="60"/>
  <c r="F20" i="60"/>
  <c r="H16" i="60"/>
  <c r="H17" i="60"/>
  <c r="F16" i="60"/>
  <c r="F17" i="60"/>
  <c r="F26" i="61"/>
  <c r="F27" i="61"/>
  <c r="H20" i="60"/>
  <c r="H23" i="60"/>
  <c r="H24" i="60"/>
  <c r="F25" i="60"/>
  <c r="F26" i="60"/>
  <c r="G21" i="59"/>
  <c r="G23" i="59"/>
  <c r="H23" i="59"/>
  <c r="G24" i="59"/>
  <c r="H24" i="59"/>
  <c r="G25" i="59"/>
  <c r="H25" i="59"/>
  <c r="G26" i="59"/>
  <c r="H26" i="59"/>
  <c r="G27" i="59"/>
  <c r="H27" i="59"/>
  <c r="G28" i="59"/>
  <c r="H28" i="59"/>
  <c r="G29" i="59"/>
  <c r="H29" i="59"/>
  <c r="G30" i="59"/>
  <c r="G17" i="59"/>
  <c r="H17" i="59"/>
  <c r="G20" i="59"/>
  <c r="H20" i="59"/>
  <c r="F20" i="59"/>
  <c r="F29" i="59"/>
  <c r="F28" i="59"/>
  <c r="F27" i="59"/>
  <c r="F26" i="59"/>
  <c r="F25" i="59"/>
  <c r="F24" i="59"/>
  <c r="F23" i="59"/>
  <c r="F17" i="59"/>
  <c r="F18" i="59"/>
  <c r="F19" i="59"/>
  <c r="H25" i="60"/>
  <c r="H26" i="60"/>
  <c r="F27" i="60"/>
  <c r="F21" i="59"/>
  <c r="F22" i="59"/>
  <c r="H18" i="59"/>
  <c r="H19" i="59"/>
  <c r="F30" i="59"/>
  <c r="F31" i="59"/>
  <c r="H30" i="59"/>
  <c r="H31" i="59"/>
  <c r="H21" i="59"/>
  <c r="H27" i="60"/>
  <c r="H22" i="59"/>
  <c r="H33" i="59"/>
  <c r="H34" i="59"/>
  <c r="H35" i="59"/>
  <c r="F33" i="59"/>
  <c r="F34" i="59"/>
  <c r="F35" i="59"/>
  <c r="H28" i="63"/>
  <c r="F28" i="63"/>
  <c r="F33" i="63"/>
  <c r="F39" i="63"/>
  <c r="F40" i="63"/>
  <c r="H41" i="63"/>
  <c r="F41" i="63"/>
  <c r="F42" i="63"/>
  <c r="F43" i="63"/>
  <c r="H42" i="63"/>
  <c r="H43" i="63"/>
</calcChain>
</file>

<file path=xl/sharedStrings.xml><?xml version="1.0" encoding="utf-8"?>
<sst xmlns="http://schemas.openxmlformats.org/spreadsheetml/2006/main" count="423" uniqueCount="90">
  <si>
    <t>Дүн</t>
  </si>
  <si>
    <t>Танилцсан:</t>
  </si>
  <si>
    <t>Хянасан:</t>
  </si>
  <si>
    <t>Төсөл, төсөв зохиолт</t>
  </si>
  <si>
    <t>Гүйцэтгэгч:</t>
  </si>
  <si>
    <t>Ажлын нэр, төрөл</t>
  </si>
  <si>
    <t>Тоо</t>
  </si>
  <si>
    <t>НӨАТ-10 %</t>
  </si>
  <si>
    <t>I</t>
  </si>
  <si>
    <t>VI</t>
  </si>
  <si>
    <t>IX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</si>
  <si>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</si>
  <si>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</si>
  <si>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</si>
  <si>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</si>
  <si>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</si>
  <si>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</si>
  <si>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</si>
  <si>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</si>
  <si>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Бэлтгэл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</si>
  <si>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</si>
  <si>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</si>
  <si>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</si>
  <si>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</si>
  <si>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</si>
  <si>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</si>
  <si>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</si>
  <si>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</si>
  <si>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Захирал</t>
  </si>
  <si>
    <t>Эдийн засагч</t>
  </si>
  <si>
    <t>Д.Отгонбаатар</t>
  </si>
  <si>
    <t>Д.Жамбал</t>
  </si>
  <si>
    <t>Үндэсний геологийн албаны ГСХ-ийн дарга</t>
  </si>
  <si>
    <t>Үндэсний геологийн албаны ГСХ-ийн мэргэжилтэн</t>
  </si>
  <si>
    <t>/Р.Болд-Эрдэнэ/</t>
  </si>
  <si>
    <t>II</t>
  </si>
  <si>
    <t>III</t>
  </si>
  <si>
    <t>IV</t>
  </si>
  <si>
    <t>V</t>
  </si>
  <si>
    <t>VII</t>
  </si>
  <si>
    <t>VIII</t>
  </si>
  <si>
    <t>/Х.Ганхуяг /</t>
  </si>
  <si>
    <t>С.Ариунсанаа</t>
  </si>
  <si>
    <t>Суурин боловсруулалт</t>
  </si>
  <si>
    <t>ТХ-ийн татвар, хураамж: Фургон</t>
  </si>
  <si>
    <t>ш</t>
  </si>
  <si>
    <t>кантер</t>
  </si>
  <si>
    <t>Сансрын зургийн тоон мэдээлэл авах</t>
  </si>
  <si>
    <t>сцены</t>
  </si>
  <si>
    <t>1:32 000-45 000-ын АГЗ фондоос авах</t>
  </si>
  <si>
    <t>Байр зүйн зураг авах</t>
  </si>
  <si>
    <t>хавтгай</t>
  </si>
  <si>
    <t>ГМТ-д тайлан үзэх</t>
  </si>
  <si>
    <t>Оффис түрээс</t>
  </si>
  <si>
    <t>сар</t>
  </si>
  <si>
    <t>ДҮН</t>
  </si>
  <si>
    <t>магадлашгүй ажил</t>
  </si>
  <si>
    <t>2023 оны 01 дугаар сарын 1-нээс 01 дугаар сарын 31-ний өдөр хүртэл</t>
  </si>
  <si>
    <t xml:space="preserve">Хээрийн ажлын дүн </t>
  </si>
  <si>
    <t xml:space="preserve">ӨӨРИЙН ХҮЧНИЙ АЖЛЫН ДҮН </t>
  </si>
  <si>
    <t>ГАДНЫ БАЙГУУЛЛАГЫН ДҮН</t>
  </si>
  <si>
    <t xml:space="preserve">НИЙТ АЖЛЫН ЦЭВЭР ДҮН </t>
  </si>
  <si>
    <t>Төслийн ахлагч</t>
  </si>
  <si>
    <t>2023 оны 02 дугаар сарын 1-нээс 02 дугаар сарын 28-ний өдөр хүртэл</t>
  </si>
  <si>
    <t>2023 оны 03 дугаар сарын 1-нээс 03 дугаар сарын 31-ний өдөр хүртэл</t>
  </si>
  <si>
    <t>2023 оны 04 дугаар сарын 1-нээс 04 дугаар сарын 30-ний өдөр хүртэл</t>
  </si>
  <si>
    <t>Анги зохион байгуулалт</t>
  </si>
  <si>
    <t>%</t>
  </si>
  <si>
    <t>Хүн тээвэр</t>
  </si>
  <si>
    <t>т.км</t>
  </si>
  <si>
    <t>Ачаа тээвэр /фургон/</t>
  </si>
  <si>
    <t>Ачаа тээвэр /кантер/</t>
  </si>
  <si>
    <t>Тээврийн дүн</t>
  </si>
  <si>
    <t>Геологийн зураглал, ерөнхий эрэл</t>
  </si>
  <si>
    <t>кв.км</t>
  </si>
  <si>
    <t>Танилцах маршрут</t>
  </si>
  <si>
    <t>Маршрут, талбайн сорьцлолтын дүн</t>
  </si>
  <si>
    <t>Литогеохими /зураглал, эрэл/</t>
  </si>
  <si>
    <t>Цэглэн</t>
  </si>
  <si>
    <t>сорьц</t>
  </si>
  <si>
    <t>Сорьцлолтын дүн</t>
  </si>
  <si>
    <t>Хээрийн ажлын дүн</t>
  </si>
  <si>
    <t>Хээрийн хангамж /томилолт/</t>
  </si>
  <si>
    <t>Үйлдвэр тээвэр</t>
  </si>
  <si>
    <t>2023 оны 06 дугаар сарын 1-нээс 06 дугаар сарын 30-ний өдөр хүртэл</t>
  </si>
  <si>
    <t>X</t>
  </si>
  <si>
    <t>XI</t>
  </si>
  <si>
    <t>XII</t>
  </si>
  <si>
    <t>XIII</t>
  </si>
  <si>
    <t>2023 оны 07 дугаар сарын 1-нээс 07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</si>
</sst>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5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2" fontId="7" fillId="0" borderId="3" xfId="0" applyNumberFormat="1" applyFont="1" applyBorder="1" applyAlignment="1">
      <alignment horizontal="right" vertical="center"/>
    </xf>
    <xf numFmtId="43" fontId="7" fillId="0" borderId="3" xfId="7" applyFont="1" applyBorder="1" applyAlignment="1">
      <alignment horizontal="right" vertical="center"/>
    </xf>
    <xf numFmtId="0" fontId="0" fillId="0" borderId="0" xfId="0" applyFont="1" applyAlignment="1">
      <alignment horizontal="right" wrapText="1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67" fontId="11" fillId="0" borderId="3" xfId="7" applyNumberFormat="1" applyFont="1" applyFill="1" applyBorder="1" applyAlignment="1">
      <alignment vertical="center"/>
    </xf>
    <xf numFmtId="43" fontId="8" fillId="2" borderId="3" xfId="7" applyFont="1" applyFill="1" applyBorder="1" applyAlignment="1">
      <alignment horizontal="right" vertical="center"/>
    </xf>
    <xf numFmtId="167" fontId="7" fillId="0" borderId="3" xfId="7" applyNumberFormat="1" applyFont="1" applyBorder="1" applyAlignment="1">
      <alignment horizontal="right" vertical="center"/>
    </xf>
    <xf numFmtId="167" fontId="8" fillId="2" borderId="3" xfId="7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43" fontId="8" fillId="2" borderId="0" xfId="7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166" fontId="7" fillId="2" borderId="3" xfId="7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67" fontId="7" fillId="2" borderId="3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9" workbookViewId="0">
      <selection activeCell="D55" sqref="D55"/>
    </sheetView>
  </sheetViews>
  <sheetFormatPr defaultColWidth="9" defaultRowHeight="13.8"/>
  <cols>
    <col min="1" max="1" width="5.69921875" style="2" customWidth="1"/>
    <col min="2" max="2" width="41.59765625" style="10" customWidth="1"/>
    <col min="3" max="3" width="11.69921875" style="10" customWidth="1"/>
    <col min="4" max="4" width="14.19921875" style="10" customWidth="1"/>
    <col min="5" max="5" width="10.09765625" style="10" customWidth="1"/>
    <col min="6" max="6" width="13.19921875" style="10" customWidth="1"/>
    <col min="7" max="7" width="11.1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75" t="s">
        <v>20</v>
      </c>
      <c r="B1" s="75"/>
      <c r="C1" s="75"/>
      <c r="D1" s="75"/>
      <c r="E1" s="75"/>
      <c r="F1" s="75"/>
      <c r="G1" s="75"/>
      <c r="H1" s="75"/>
    </row>
    <row r="2" spans="1:8">
      <c r="A2" s="75" t="s">
        <v>21</v>
      </c>
      <c r="B2" s="75"/>
      <c r="C2" s="75"/>
      <c r="D2" s="75"/>
      <c r="E2" s="75"/>
      <c r="F2" s="75"/>
      <c r="G2" s="75"/>
      <c r="H2" s="75"/>
    </row>
    <row r="3" spans="1:8">
      <c r="A3" s="75" t="s">
        <v>22</v>
      </c>
      <c r="B3" s="75"/>
      <c r="C3" s="75"/>
      <c r="D3" s="75"/>
      <c r="E3" s="75"/>
      <c r="F3" s="75"/>
      <c r="G3" s="75"/>
      <c r="H3" s="75"/>
    </row>
    <row r="6" spans="1:8">
      <c r="B6" s="80" t="s">
        <v>24</v>
      </c>
      <c r="C6" s="80"/>
      <c r="D6" s="80"/>
      <c r="E6" s="80"/>
      <c r="F6" s="80"/>
      <c r="G6" s="80"/>
      <c r="H6" s="80"/>
    </row>
    <row r="7" spans="1:8">
      <c r="B7" s="80" t="s">
        <v>17</v>
      </c>
      <c r="C7" s="80"/>
      <c r="D7" s="80"/>
      <c r="E7" s="80"/>
      <c r="F7" s="80"/>
      <c r="G7" s="80"/>
      <c r="H7" s="80"/>
    </row>
    <row r="8" spans="1:8">
      <c r="B8" s="26"/>
      <c r="C8" s="26"/>
      <c r="D8" s="26"/>
      <c r="F8" s="26" t="s">
        <v>25</v>
      </c>
    </row>
    <row r="9" spans="1:8">
      <c r="B9" s="26"/>
      <c r="C9" s="26"/>
      <c r="D9" s="26"/>
      <c r="E9" s="26"/>
      <c r="F9" s="26"/>
    </row>
    <row r="10" spans="1:8">
      <c r="A10" s="75" t="s">
        <v>57</v>
      </c>
      <c r="B10" s="75"/>
      <c r="C10" s="75"/>
      <c r="D10" s="75"/>
      <c r="E10" s="75"/>
      <c r="F10" s="75"/>
      <c r="G10" s="75"/>
      <c r="H10" s="75"/>
    </row>
    <row r="11" spans="1:8">
      <c r="A11" s="22"/>
      <c r="B11" s="22"/>
      <c r="C11" s="22"/>
      <c r="D11" s="22"/>
      <c r="E11" s="22"/>
      <c r="F11" s="22"/>
      <c r="G11" s="22"/>
      <c r="H11" s="22"/>
    </row>
    <row r="12" spans="1:8">
      <c r="A12" s="75" t="s">
        <v>26</v>
      </c>
      <c r="B12" s="75"/>
      <c r="C12" s="75"/>
      <c r="D12" s="75"/>
      <c r="E12" s="75"/>
      <c r="F12" s="75"/>
      <c r="G12" s="75"/>
      <c r="H12" s="75"/>
    </row>
    <row r="14" spans="1:8">
      <c r="A14" s="76" t="s">
        <v>16</v>
      </c>
      <c r="B14" s="76" t="s">
        <v>5</v>
      </c>
      <c r="C14" s="77" t="s">
        <v>12</v>
      </c>
      <c r="D14" s="77" t="s">
        <v>13</v>
      </c>
      <c r="E14" s="79" t="s">
        <v>14</v>
      </c>
      <c r="F14" s="79"/>
      <c r="G14" s="79" t="s">
        <v>15</v>
      </c>
      <c r="H14" s="79"/>
    </row>
    <row r="15" spans="1:8">
      <c r="A15" s="76"/>
      <c r="B15" s="76"/>
      <c r="C15" s="78"/>
      <c r="D15" s="78"/>
      <c r="E15" s="25" t="s">
        <v>6</v>
      </c>
      <c r="F15" s="25" t="s">
        <v>0</v>
      </c>
      <c r="G15" s="25" t="s">
        <v>6</v>
      </c>
      <c r="H15" s="25" t="s">
        <v>0</v>
      </c>
    </row>
    <row r="16" spans="1:8">
      <c r="A16" s="25">
        <v>0</v>
      </c>
      <c r="B16" s="25">
        <v>1</v>
      </c>
      <c r="C16" s="24">
        <v>2</v>
      </c>
      <c r="D16" s="24">
        <v>3</v>
      </c>
      <c r="E16" s="25">
        <v>4</v>
      </c>
      <c r="F16" s="25">
        <v>5</v>
      </c>
      <c r="G16" s="25">
        <v>6</v>
      </c>
      <c r="H16" s="25">
        <v>7</v>
      </c>
    </row>
    <row r="17" spans="1:8">
      <c r="A17" s="25"/>
      <c r="B17" s="11" t="s">
        <v>3</v>
      </c>
      <c r="C17" s="25" t="s">
        <v>27</v>
      </c>
      <c r="D17" s="27">
        <v>56000</v>
      </c>
      <c r="E17" s="3">
        <v>60</v>
      </c>
      <c r="F17" s="12">
        <f>E17*D17</f>
        <v>3360000</v>
      </c>
      <c r="G17" s="4">
        <f>+E17</f>
        <v>60</v>
      </c>
      <c r="H17" s="12">
        <f>G17*D17</f>
        <v>3360000</v>
      </c>
    </row>
    <row r="18" spans="1:8">
      <c r="A18" s="14" t="s">
        <v>8</v>
      </c>
      <c r="B18" s="15" t="s">
        <v>19</v>
      </c>
      <c r="C18" s="14"/>
      <c r="D18" s="28"/>
      <c r="E18" s="17"/>
      <c r="F18" s="16">
        <f>SUM(F17:F17)</f>
        <v>3360000</v>
      </c>
      <c r="G18" s="16"/>
      <c r="H18" s="16">
        <f>SUM(H17:H17)</f>
        <v>3360000</v>
      </c>
    </row>
    <row r="19" spans="1:8">
      <c r="A19" s="14" t="s">
        <v>35</v>
      </c>
      <c r="B19" s="15" t="s">
        <v>58</v>
      </c>
      <c r="C19" s="14"/>
      <c r="D19" s="28"/>
      <c r="E19" s="17"/>
      <c r="F19" s="16">
        <f>+F18</f>
        <v>3360000</v>
      </c>
      <c r="G19" s="16"/>
      <c r="H19" s="16">
        <f t="shared" ref="H19" si="0">+H18</f>
        <v>3360000</v>
      </c>
    </row>
    <row r="20" spans="1:8">
      <c r="A20" s="25"/>
      <c r="B20" s="11" t="s">
        <v>43</v>
      </c>
      <c r="C20" s="25" t="s">
        <v>27</v>
      </c>
      <c r="D20" s="27">
        <v>65500</v>
      </c>
      <c r="E20" s="13">
        <v>193.5</v>
      </c>
      <c r="F20" s="12">
        <f t="shared" ref="F20" si="1">E20*D20</f>
        <v>12674250</v>
      </c>
      <c r="G20" s="13">
        <f>+E20</f>
        <v>193.5</v>
      </c>
      <c r="H20" s="12">
        <f t="shared" ref="H20" si="2">G20*D20</f>
        <v>12674250</v>
      </c>
    </row>
    <row r="21" spans="1:8">
      <c r="A21" s="14" t="s">
        <v>36</v>
      </c>
      <c r="B21" s="15" t="s">
        <v>0</v>
      </c>
      <c r="C21" s="1"/>
      <c r="D21" s="28"/>
      <c r="E21" s="17"/>
      <c r="F21" s="16">
        <f>SUM(F20:F20)</f>
        <v>12674250</v>
      </c>
      <c r="G21" s="13">
        <f t="shared" ref="G21:G30" si="3">+E21</f>
        <v>0</v>
      </c>
      <c r="H21" s="16">
        <f>SUM(H20:H20)</f>
        <v>12674250</v>
      </c>
    </row>
    <row r="22" spans="1:8">
      <c r="A22" s="14" t="s">
        <v>37</v>
      </c>
      <c r="B22" s="15" t="s">
        <v>59</v>
      </c>
      <c r="C22" s="14"/>
      <c r="D22" s="28"/>
      <c r="E22" s="17"/>
      <c r="F22" s="16">
        <f>+F21+F19</f>
        <v>16034250</v>
      </c>
      <c r="G22" s="16"/>
      <c r="H22" s="16">
        <f t="shared" ref="H22" si="4">+H21+H19</f>
        <v>16034250</v>
      </c>
    </row>
    <row r="23" spans="1:8">
      <c r="A23" s="14"/>
      <c r="B23" s="20" t="s">
        <v>44</v>
      </c>
      <c r="C23" s="21" t="s">
        <v>45</v>
      </c>
      <c r="D23" s="29">
        <v>117612</v>
      </c>
      <c r="E23" s="18"/>
      <c r="F23" s="19">
        <f>+E23*D23</f>
        <v>0</v>
      </c>
      <c r="G23" s="13">
        <f t="shared" si="3"/>
        <v>0</v>
      </c>
      <c r="H23" s="19">
        <f>+G23*D23</f>
        <v>0</v>
      </c>
    </row>
    <row r="24" spans="1:8">
      <c r="A24" s="14"/>
      <c r="B24" s="20" t="s">
        <v>46</v>
      </c>
      <c r="C24" s="21" t="s">
        <v>45</v>
      </c>
      <c r="D24" s="29">
        <v>137700</v>
      </c>
      <c r="E24" s="18"/>
      <c r="F24" s="19">
        <f t="shared" ref="F24:F29" si="5">+E24*D24</f>
        <v>0</v>
      </c>
      <c r="G24" s="13">
        <f t="shared" si="3"/>
        <v>0</v>
      </c>
      <c r="H24" s="19">
        <f t="shared" ref="H24:H29" si="6">+G24*D24</f>
        <v>0</v>
      </c>
    </row>
    <row r="25" spans="1:8">
      <c r="A25" s="14"/>
      <c r="B25" s="20" t="s">
        <v>47</v>
      </c>
      <c r="C25" s="21" t="s">
        <v>48</v>
      </c>
      <c r="D25" s="29">
        <v>250000</v>
      </c>
      <c r="E25" s="18"/>
      <c r="F25" s="19">
        <f t="shared" si="5"/>
        <v>0</v>
      </c>
      <c r="G25" s="13">
        <f t="shared" si="3"/>
        <v>0</v>
      </c>
      <c r="H25" s="19">
        <f t="shared" si="6"/>
        <v>0</v>
      </c>
    </row>
    <row r="26" spans="1:8">
      <c r="A26" s="14"/>
      <c r="B26" s="20" t="s">
        <v>49</v>
      </c>
      <c r="C26" s="21" t="s">
        <v>45</v>
      </c>
      <c r="D26" s="29">
        <v>3000</v>
      </c>
      <c r="E26" s="18"/>
      <c r="F26" s="19">
        <f t="shared" si="5"/>
        <v>0</v>
      </c>
      <c r="G26" s="13">
        <f t="shared" si="3"/>
        <v>0</v>
      </c>
      <c r="H26" s="19">
        <f t="shared" si="6"/>
        <v>0</v>
      </c>
    </row>
    <row r="27" spans="1:8">
      <c r="A27" s="14"/>
      <c r="B27" s="20" t="s">
        <v>50</v>
      </c>
      <c r="C27" s="21" t="s">
        <v>51</v>
      </c>
      <c r="D27" s="29">
        <v>25000</v>
      </c>
      <c r="E27" s="18"/>
      <c r="F27" s="19">
        <f t="shared" si="5"/>
        <v>0</v>
      </c>
      <c r="G27" s="13">
        <f t="shared" si="3"/>
        <v>0</v>
      </c>
      <c r="H27" s="19">
        <f t="shared" si="6"/>
        <v>0</v>
      </c>
    </row>
    <row r="28" spans="1:8">
      <c r="A28" s="14"/>
      <c r="B28" s="20" t="s">
        <v>52</v>
      </c>
      <c r="C28" s="21" t="s">
        <v>45</v>
      </c>
      <c r="D28" s="29">
        <v>150000</v>
      </c>
      <c r="E28" s="18">
        <v>2</v>
      </c>
      <c r="F28" s="19">
        <f t="shared" si="5"/>
        <v>300000</v>
      </c>
      <c r="G28" s="13">
        <f t="shared" si="3"/>
        <v>2</v>
      </c>
      <c r="H28" s="19">
        <f t="shared" si="6"/>
        <v>300000</v>
      </c>
    </row>
    <row r="29" spans="1:8">
      <c r="A29" s="14"/>
      <c r="B29" s="20" t="s">
        <v>53</v>
      </c>
      <c r="C29" s="21" t="s">
        <v>54</v>
      </c>
      <c r="D29" s="29">
        <v>650000</v>
      </c>
      <c r="E29" s="18">
        <v>2</v>
      </c>
      <c r="F29" s="19">
        <f t="shared" si="5"/>
        <v>1300000</v>
      </c>
      <c r="G29" s="13">
        <f t="shared" si="3"/>
        <v>2</v>
      </c>
      <c r="H29" s="19">
        <f t="shared" si="6"/>
        <v>1300000</v>
      </c>
    </row>
    <row r="30" spans="1:8">
      <c r="A30" s="14" t="s">
        <v>38</v>
      </c>
      <c r="B30" s="15" t="s">
        <v>55</v>
      </c>
      <c r="C30" s="14"/>
      <c r="D30" s="16"/>
      <c r="E30" s="17"/>
      <c r="F30" s="16">
        <f>SUM(F23:F29)</f>
        <v>1600000</v>
      </c>
      <c r="G30" s="13">
        <f t="shared" si="3"/>
        <v>0</v>
      </c>
      <c r="H30" s="16">
        <f t="shared" ref="H30" si="7">SUM(H23:H29)</f>
        <v>1600000</v>
      </c>
    </row>
    <row r="31" spans="1:8">
      <c r="A31" s="14" t="s">
        <v>9</v>
      </c>
      <c r="B31" s="15" t="s">
        <v>60</v>
      </c>
      <c r="C31" s="14"/>
      <c r="D31" s="16"/>
      <c r="E31" s="17"/>
      <c r="F31" s="16">
        <f>+F30</f>
        <v>1600000</v>
      </c>
      <c r="G31" s="16"/>
      <c r="H31" s="16">
        <f t="shared" ref="H31" si="8">+H30</f>
        <v>1600000</v>
      </c>
    </row>
    <row r="32" spans="1:8">
      <c r="A32" s="14"/>
      <c r="B32" s="9" t="s">
        <v>56</v>
      </c>
      <c r="C32" s="14"/>
      <c r="D32" s="16"/>
      <c r="E32" s="17"/>
      <c r="F32" s="8">
        <v>0</v>
      </c>
      <c r="G32" s="8"/>
      <c r="H32" s="8">
        <v>0</v>
      </c>
    </row>
    <row r="33" spans="1:8">
      <c r="A33" s="14" t="s">
        <v>39</v>
      </c>
      <c r="B33" s="15" t="s">
        <v>61</v>
      </c>
      <c r="C33" s="14"/>
      <c r="D33" s="16"/>
      <c r="E33" s="17"/>
      <c r="F33" s="16">
        <f>F22+F31</f>
        <v>17634250</v>
      </c>
      <c r="G33" s="16"/>
      <c r="H33" s="16">
        <f>H22+H31</f>
        <v>17634250</v>
      </c>
    </row>
    <row r="34" spans="1:8">
      <c r="A34" s="14" t="s">
        <v>40</v>
      </c>
      <c r="B34" s="15" t="s">
        <v>7</v>
      </c>
      <c r="C34" s="14"/>
      <c r="D34" s="16"/>
      <c r="E34" s="17"/>
      <c r="F34" s="16">
        <f t="shared" ref="F34" si="9">+F32*0.1+F33*0.1</f>
        <v>1763425</v>
      </c>
      <c r="G34" s="16"/>
      <c r="H34" s="16">
        <f>+H32*0.1+H33*0.1</f>
        <v>1763425</v>
      </c>
    </row>
    <row r="35" spans="1:8">
      <c r="A35" s="14" t="s">
        <v>10</v>
      </c>
      <c r="B35" s="15" t="s">
        <v>11</v>
      </c>
      <c r="C35" s="14"/>
      <c r="D35" s="16"/>
      <c r="E35" s="17"/>
      <c r="F35" s="16">
        <f>SUM(F32:F34)</f>
        <v>19397675</v>
      </c>
      <c r="G35" s="16"/>
      <c r="H35" s="16">
        <f t="shared" ref="H35" si="10">SUM(H32:H34)</f>
        <v>19397675</v>
      </c>
    </row>
    <row r="36" spans="1:8">
      <c r="B36" s="7" t="s">
        <v>4</v>
      </c>
    </row>
    <row r="37" spans="1:8">
      <c r="B37" s="22" t="s">
        <v>28</v>
      </c>
      <c r="F37" s="74" t="s">
        <v>30</v>
      </c>
      <c r="G37" s="74"/>
    </row>
    <row r="38" spans="1:8">
      <c r="B38" s="22"/>
      <c r="F38" s="23"/>
      <c r="G38" s="23"/>
    </row>
    <row r="39" spans="1:8">
      <c r="B39" s="22" t="s">
        <v>62</v>
      </c>
      <c r="F39" s="74" t="s">
        <v>31</v>
      </c>
      <c r="G39" s="74"/>
    </row>
    <row r="40" spans="1:8">
      <c r="B40" s="22"/>
      <c r="F40" s="23"/>
      <c r="G40" s="23"/>
    </row>
    <row r="41" spans="1:8">
      <c r="B41" s="5" t="s">
        <v>29</v>
      </c>
      <c r="F41" s="74" t="s">
        <v>42</v>
      </c>
      <c r="G41" s="74"/>
    </row>
    <row r="42" spans="1:8">
      <c r="B42" s="7" t="s">
        <v>1</v>
      </c>
      <c r="C42" s="6"/>
      <c r="D42" s="6"/>
      <c r="E42" s="6"/>
      <c r="F42" s="23"/>
      <c r="G42" s="23"/>
    </row>
    <row r="43" spans="1:8">
      <c r="B43" s="10" t="s">
        <v>32</v>
      </c>
      <c r="C43" s="6"/>
      <c r="D43" s="6"/>
      <c r="E43" s="6"/>
      <c r="F43" s="23" t="s">
        <v>34</v>
      </c>
      <c r="G43" s="23"/>
    </row>
    <row r="44" spans="1:8">
      <c r="B44" s="7" t="s">
        <v>2</v>
      </c>
      <c r="C44" s="6"/>
      <c r="D44" s="6"/>
      <c r="E44" s="6"/>
      <c r="F44" s="23"/>
      <c r="G44" s="23"/>
    </row>
    <row r="45" spans="1:8">
      <c r="B45" s="10" t="s">
        <v>33</v>
      </c>
      <c r="C45" s="6"/>
      <c r="D45" s="6"/>
      <c r="E45" s="6"/>
      <c r="F45" s="74" t="s">
        <v>41</v>
      </c>
      <c r="G45" s="74"/>
    </row>
    <row r="46" spans="1:8">
      <c r="F46" s="23"/>
      <c r="G46" s="23"/>
    </row>
    <row r="47" spans="1:8">
      <c r="B47" s="10" t="s">
        <v>18</v>
      </c>
      <c r="F47" s="10" t="s">
        <v>23</v>
      </c>
    </row>
  </sheetData>
  <mergeCells count="17">
    <mergeCell ref="A10:H10"/>
    <mergeCell ref="A1:H1"/>
    <mergeCell ref="A2:H2"/>
    <mergeCell ref="A3:H3"/>
    <mergeCell ref="B6:H6"/>
    <mergeCell ref="B7:H7"/>
    <mergeCell ref="F37:G37"/>
    <mergeCell ref="F39:G39"/>
    <mergeCell ref="F41:G41"/>
    <mergeCell ref="F45:G45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3" workbookViewId="0">
      <selection activeCell="G40" sqref="G40"/>
    </sheetView>
  </sheetViews>
  <sheetFormatPr defaultColWidth="9" defaultRowHeight="13.8"/>
  <cols>
    <col min="1" max="1" width="5.69921875" style="2" customWidth="1"/>
    <col min="2" max="2" width="41.59765625" style="10" customWidth="1"/>
    <col min="3" max="3" width="11.69921875" style="10" customWidth="1"/>
    <col min="4" max="4" width="14.19921875" style="10" customWidth="1"/>
    <col min="5" max="5" width="10.09765625" style="10" customWidth="1"/>
    <col min="6" max="6" width="13.19921875" style="10" customWidth="1"/>
    <col min="7" max="7" width="11.1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75" t="s">
        <v>20</v>
      </c>
      <c r="B1" s="75"/>
      <c r="C1" s="75"/>
      <c r="D1" s="75"/>
      <c r="E1" s="75"/>
      <c r="F1" s="75"/>
      <c r="G1" s="75"/>
      <c r="H1" s="75"/>
    </row>
    <row r="2" spans="1:8">
      <c r="A2" s="75" t="s">
        <v>21</v>
      </c>
      <c r="B2" s="75"/>
      <c r="C2" s="75"/>
      <c r="D2" s="75"/>
      <c r="E2" s="75"/>
      <c r="F2" s="75"/>
      <c r="G2" s="75"/>
      <c r="H2" s="75"/>
    </row>
    <row r="3" spans="1:8">
      <c r="A3" s="75" t="s">
        <v>22</v>
      </c>
      <c r="B3" s="75"/>
      <c r="C3" s="75"/>
      <c r="D3" s="75"/>
      <c r="E3" s="75"/>
      <c r="F3" s="75"/>
      <c r="G3" s="75"/>
      <c r="H3" s="75"/>
    </row>
    <row r="5" spans="1:8">
      <c r="B5" s="80" t="s">
        <v>24</v>
      </c>
      <c r="C5" s="80"/>
      <c r="D5" s="80"/>
      <c r="E5" s="80"/>
      <c r="F5" s="80"/>
      <c r="G5" s="80"/>
      <c r="H5" s="80"/>
    </row>
    <row r="6" spans="1:8">
      <c r="B6" s="80" t="s">
        <v>17</v>
      </c>
      <c r="C6" s="80"/>
      <c r="D6" s="80"/>
      <c r="E6" s="80"/>
      <c r="F6" s="80"/>
      <c r="G6" s="80"/>
      <c r="H6" s="80"/>
    </row>
    <row r="7" spans="1:8">
      <c r="B7" s="31"/>
      <c r="C7" s="31"/>
      <c r="D7" s="31"/>
      <c r="F7" s="31" t="s">
        <v>25</v>
      </c>
    </row>
    <row r="8" spans="1:8">
      <c r="B8" s="31"/>
      <c r="C8" s="31"/>
      <c r="D8" s="31"/>
      <c r="E8" s="31"/>
      <c r="F8" s="31"/>
    </row>
    <row r="9" spans="1:8">
      <c r="A9" s="75" t="s">
        <v>63</v>
      </c>
      <c r="B9" s="75"/>
      <c r="C9" s="75"/>
      <c r="D9" s="75"/>
      <c r="E9" s="75"/>
      <c r="F9" s="75"/>
      <c r="G9" s="75"/>
      <c r="H9" s="75"/>
    </row>
    <row r="10" spans="1:8">
      <c r="A10" s="32"/>
      <c r="B10" s="32"/>
      <c r="C10" s="32"/>
      <c r="D10" s="32"/>
      <c r="E10" s="32"/>
      <c r="F10" s="32"/>
      <c r="G10" s="32"/>
      <c r="H10" s="32"/>
    </row>
    <row r="11" spans="1:8">
      <c r="A11" s="75" t="s">
        <v>26</v>
      </c>
      <c r="B11" s="75"/>
      <c r="C11" s="75"/>
      <c r="D11" s="75"/>
      <c r="E11" s="75"/>
      <c r="F11" s="75"/>
      <c r="G11" s="75"/>
      <c r="H11" s="75"/>
    </row>
    <row r="13" spans="1:8">
      <c r="A13" s="76" t="s">
        <v>16</v>
      </c>
      <c r="B13" s="76" t="s">
        <v>5</v>
      </c>
      <c r="C13" s="77" t="s">
        <v>12</v>
      </c>
      <c r="D13" s="77" t="s">
        <v>13</v>
      </c>
      <c r="E13" s="79" t="s">
        <v>14</v>
      </c>
      <c r="F13" s="79"/>
      <c r="G13" s="79" t="s">
        <v>15</v>
      </c>
      <c r="H13" s="79"/>
    </row>
    <row r="14" spans="1:8">
      <c r="A14" s="76"/>
      <c r="B14" s="76"/>
      <c r="C14" s="78"/>
      <c r="D14" s="78"/>
      <c r="E14" s="34" t="s">
        <v>6</v>
      </c>
      <c r="F14" s="34" t="s">
        <v>0</v>
      </c>
      <c r="G14" s="34" t="s">
        <v>6</v>
      </c>
      <c r="H14" s="34" t="s">
        <v>0</v>
      </c>
    </row>
    <row r="15" spans="1:8">
      <c r="A15" s="34">
        <v>0</v>
      </c>
      <c r="B15" s="34">
        <v>1</v>
      </c>
      <c r="C15" s="33">
        <v>2</v>
      </c>
      <c r="D15" s="33">
        <v>3</v>
      </c>
      <c r="E15" s="34">
        <v>4</v>
      </c>
      <c r="F15" s="34">
        <v>5</v>
      </c>
      <c r="G15" s="34">
        <v>6</v>
      </c>
      <c r="H15" s="34">
        <v>7</v>
      </c>
    </row>
    <row r="16" spans="1:8">
      <c r="A16" s="34"/>
      <c r="B16" s="11" t="s">
        <v>3</v>
      </c>
      <c r="C16" s="34" t="s">
        <v>27</v>
      </c>
      <c r="D16" s="27">
        <v>56000</v>
      </c>
      <c r="E16" s="3"/>
      <c r="F16" s="12">
        <f>E16*D16</f>
        <v>0</v>
      </c>
      <c r="G16" s="4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16"/>
      <c r="H17" s="16">
        <f>SUM(H16:H16)</f>
        <v>3360000</v>
      </c>
    </row>
    <row r="18" spans="1:8">
      <c r="A18" s="34"/>
      <c r="B18" s="11" t="s">
        <v>43</v>
      </c>
      <c r="C18" s="34" t="s">
        <v>27</v>
      </c>
      <c r="D18" s="27">
        <v>65500</v>
      </c>
      <c r="E18" s="13">
        <v>193.5</v>
      </c>
      <c r="F18" s="12">
        <f t="shared" ref="F18" si="0">E18*D18</f>
        <v>12674250</v>
      </c>
      <c r="G18" s="13">
        <f>193.5*2</f>
        <v>387</v>
      </c>
      <c r="H18" s="12">
        <f t="shared" ref="H18" si="1">G18*D18</f>
        <v>25348500</v>
      </c>
    </row>
    <row r="19" spans="1:8">
      <c r="A19" s="14" t="s">
        <v>35</v>
      </c>
      <c r="B19" s="15" t="s">
        <v>0</v>
      </c>
      <c r="C19" s="1"/>
      <c r="D19" s="28"/>
      <c r="E19" s="17"/>
      <c r="F19" s="16">
        <f>SUM(F18:F18)</f>
        <v>12674250</v>
      </c>
      <c r="G19" s="13">
        <f t="shared" ref="G19:G23" si="2">+E19</f>
        <v>0</v>
      </c>
      <c r="H19" s="16">
        <f>SUM(H18:H18)</f>
        <v>25348500</v>
      </c>
    </row>
    <row r="20" spans="1:8">
      <c r="A20" s="14" t="s">
        <v>36</v>
      </c>
      <c r="B20" s="15" t="s">
        <v>59</v>
      </c>
      <c r="C20" s="14"/>
      <c r="D20" s="28"/>
      <c r="E20" s="17"/>
      <c r="F20" s="16">
        <f>+F19</f>
        <v>12674250</v>
      </c>
      <c r="G20" s="16"/>
      <c r="H20" s="16">
        <f>+H19+H17</f>
        <v>28708500</v>
      </c>
    </row>
    <row r="21" spans="1:8">
      <c r="A21" s="14"/>
      <c r="B21" s="20" t="s">
        <v>52</v>
      </c>
      <c r="C21" s="21" t="s">
        <v>45</v>
      </c>
      <c r="D21" s="29">
        <v>150000</v>
      </c>
      <c r="E21" s="18"/>
      <c r="F21" s="19">
        <f t="shared" ref="F21:F22" si="3">+E21*D21</f>
        <v>0</v>
      </c>
      <c r="G21" s="13">
        <v>2</v>
      </c>
      <c r="H21" s="19">
        <f t="shared" ref="H21:H22" si="4">+G21*D21</f>
        <v>300000</v>
      </c>
    </row>
    <row r="22" spans="1:8">
      <c r="A22" s="14"/>
      <c r="B22" s="20" t="s">
        <v>53</v>
      </c>
      <c r="C22" s="21" t="s">
        <v>54</v>
      </c>
      <c r="D22" s="29">
        <v>650000</v>
      </c>
      <c r="E22" s="18"/>
      <c r="F22" s="19">
        <f t="shared" si="3"/>
        <v>0</v>
      </c>
      <c r="G22" s="13">
        <v>2</v>
      </c>
      <c r="H22" s="19">
        <f t="shared" si="4"/>
        <v>1300000</v>
      </c>
    </row>
    <row r="23" spans="1:8">
      <c r="A23" s="14" t="s">
        <v>37</v>
      </c>
      <c r="B23" s="15" t="s">
        <v>55</v>
      </c>
      <c r="C23" s="14"/>
      <c r="D23" s="16"/>
      <c r="E23" s="17"/>
      <c r="F23" s="16">
        <f>SUM(F21:F22)</f>
        <v>0</v>
      </c>
      <c r="G23" s="13">
        <f t="shared" si="2"/>
        <v>0</v>
      </c>
      <c r="H23" s="16">
        <f>SUM(H21:H22)</f>
        <v>1600000</v>
      </c>
    </row>
    <row r="24" spans="1:8">
      <c r="A24" s="14" t="s">
        <v>38</v>
      </c>
      <c r="B24" s="15" t="s">
        <v>60</v>
      </c>
      <c r="C24" s="14"/>
      <c r="D24" s="16"/>
      <c r="E24" s="17"/>
      <c r="F24" s="16">
        <f>+F23</f>
        <v>0</v>
      </c>
      <c r="G24" s="16"/>
      <c r="H24" s="16">
        <f t="shared" ref="H24" si="5">+H23</f>
        <v>1600000</v>
      </c>
    </row>
    <row r="25" spans="1:8">
      <c r="A25" s="14" t="s">
        <v>9</v>
      </c>
      <c r="B25" s="15" t="s">
        <v>61</v>
      </c>
      <c r="C25" s="14"/>
      <c r="D25" s="16"/>
      <c r="E25" s="17"/>
      <c r="F25" s="16">
        <f>F20+F24</f>
        <v>12674250</v>
      </c>
      <c r="G25" s="16"/>
      <c r="H25" s="16">
        <f>H20+H24</f>
        <v>30308500</v>
      </c>
    </row>
    <row r="26" spans="1:8">
      <c r="A26" s="14" t="s">
        <v>39</v>
      </c>
      <c r="B26" s="15" t="s">
        <v>7</v>
      </c>
      <c r="C26" s="14"/>
      <c r="D26" s="16"/>
      <c r="E26" s="17"/>
      <c r="F26" s="16">
        <f>+F25*0.1</f>
        <v>1267425</v>
      </c>
      <c r="G26" s="16"/>
      <c r="H26" s="16">
        <f t="shared" ref="H26" si="6">+H25*0.1</f>
        <v>3030850</v>
      </c>
    </row>
    <row r="27" spans="1:8">
      <c r="A27" s="14" t="s">
        <v>40</v>
      </c>
      <c r="B27" s="15" t="s">
        <v>11</v>
      </c>
      <c r="C27" s="14"/>
      <c r="D27" s="16"/>
      <c r="E27" s="17"/>
      <c r="F27" s="16">
        <f>SUM(F25:F26)</f>
        <v>13941675</v>
      </c>
      <c r="G27" s="16"/>
      <c r="H27" s="16">
        <f>SUM(H25:H26)</f>
        <v>33339350</v>
      </c>
    </row>
    <row r="28" spans="1:8">
      <c r="B28" s="7" t="s">
        <v>4</v>
      </c>
    </row>
    <row r="29" spans="1:8">
      <c r="B29" s="32" t="s">
        <v>28</v>
      </c>
      <c r="F29" s="74" t="s">
        <v>30</v>
      </c>
      <c r="G29" s="74"/>
    </row>
    <row r="30" spans="1:8">
      <c r="B30" s="32"/>
      <c r="F30" s="30"/>
      <c r="G30" s="30"/>
    </row>
    <row r="31" spans="1:8">
      <c r="B31" s="32" t="s">
        <v>62</v>
      </c>
      <c r="F31" s="74" t="s">
        <v>31</v>
      </c>
      <c r="G31" s="74"/>
    </row>
    <row r="32" spans="1:8">
      <c r="B32" s="32"/>
      <c r="F32" s="30"/>
      <c r="G32" s="30"/>
    </row>
    <row r="33" spans="2:7">
      <c r="B33" s="5" t="s">
        <v>29</v>
      </c>
      <c r="F33" s="74" t="s">
        <v>42</v>
      </c>
      <c r="G33" s="74"/>
    </row>
    <row r="34" spans="2:7">
      <c r="B34" s="7" t="s">
        <v>1</v>
      </c>
      <c r="C34" s="6"/>
      <c r="D34" s="6"/>
      <c r="E34" s="6"/>
      <c r="F34" s="30"/>
      <c r="G34" s="30"/>
    </row>
    <row r="35" spans="2:7">
      <c r="B35" s="10" t="s">
        <v>32</v>
      </c>
      <c r="C35" s="6"/>
      <c r="D35" s="6"/>
      <c r="E35" s="6"/>
      <c r="F35" s="30" t="s">
        <v>34</v>
      </c>
      <c r="G35" s="30"/>
    </row>
    <row r="36" spans="2:7">
      <c r="B36" s="7" t="s">
        <v>2</v>
      </c>
      <c r="C36" s="6"/>
      <c r="D36" s="6"/>
      <c r="E36" s="6"/>
      <c r="F36" s="30"/>
      <c r="G36" s="30"/>
    </row>
    <row r="37" spans="2:7">
      <c r="B37" s="10" t="s">
        <v>33</v>
      </c>
      <c r="C37" s="6"/>
      <c r="D37" s="6"/>
      <c r="E37" s="6"/>
      <c r="F37" s="74" t="s">
        <v>41</v>
      </c>
      <c r="G37" s="74"/>
    </row>
    <row r="38" spans="2:7">
      <c r="F38" s="30"/>
      <c r="G38" s="30"/>
    </row>
    <row r="39" spans="2:7">
      <c r="B39" s="10" t="s">
        <v>18</v>
      </c>
      <c r="F39" s="10" t="s">
        <v>23</v>
      </c>
    </row>
  </sheetData>
  <mergeCells count="17">
    <mergeCell ref="F29:G29"/>
    <mergeCell ref="F31:G31"/>
    <mergeCell ref="F33:G33"/>
    <mergeCell ref="F37:G37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5"/>
    <mergeCell ref="B6:H6"/>
  </mergeCells>
  <pageMargins left="1.1811023622047245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sqref="A1:XFD1048576"/>
    </sheetView>
  </sheetViews>
  <sheetFormatPr defaultColWidth="9" defaultRowHeight="13.8"/>
  <cols>
    <col min="1" max="1" width="5.69921875" style="2" customWidth="1"/>
    <col min="2" max="2" width="41.59765625" style="10" customWidth="1"/>
    <col min="3" max="3" width="11.69921875" style="10" customWidth="1"/>
    <col min="4" max="4" width="14.19921875" style="10" customWidth="1"/>
    <col min="5" max="5" width="10.09765625" style="10" customWidth="1"/>
    <col min="6" max="6" width="13.19921875" style="10" customWidth="1"/>
    <col min="7" max="7" width="11.1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75" t="s">
        <v>20</v>
      </c>
      <c r="B1" s="75"/>
      <c r="C1" s="75"/>
      <c r="D1" s="75"/>
      <c r="E1" s="75"/>
      <c r="F1" s="75"/>
      <c r="G1" s="75"/>
      <c r="H1" s="75"/>
    </row>
    <row r="2" spans="1:8">
      <c r="A2" s="75" t="s">
        <v>21</v>
      </c>
      <c r="B2" s="75"/>
      <c r="C2" s="75"/>
      <c r="D2" s="75"/>
      <c r="E2" s="75"/>
      <c r="F2" s="75"/>
      <c r="G2" s="75"/>
      <c r="H2" s="75"/>
    </row>
    <row r="3" spans="1:8">
      <c r="A3" s="75" t="s">
        <v>22</v>
      </c>
      <c r="B3" s="75"/>
      <c r="C3" s="75"/>
      <c r="D3" s="75"/>
      <c r="E3" s="75"/>
      <c r="F3" s="75"/>
      <c r="G3" s="75"/>
      <c r="H3" s="75"/>
    </row>
    <row r="5" spans="1:8">
      <c r="B5" s="80" t="s">
        <v>24</v>
      </c>
      <c r="C5" s="80"/>
      <c r="D5" s="80"/>
      <c r="E5" s="80"/>
      <c r="F5" s="80"/>
      <c r="G5" s="80"/>
      <c r="H5" s="80"/>
    </row>
    <row r="6" spans="1:8">
      <c r="B6" s="80" t="s">
        <v>17</v>
      </c>
      <c r="C6" s="80"/>
      <c r="D6" s="80"/>
      <c r="E6" s="80"/>
      <c r="F6" s="80"/>
      <c r="G6" s="80"/>
      <c r="H6" s="80"/>
    </row>
    <row r="7" spans="1:8">
      <c r="B7" s="39"/>
      <c r="C7" s="39"/>
      <c r="D7" s="39"/>
      <c r="F7" s="39" t="s">
        <v>25</v>
      </c>
    </row>
    <row r="8" spans="1:8">
      <c r="B8" s="39"/>
      <c r="C8" s="39"/>
      <c r="D8" s="39"/>
      <c r="E8" s="39"/>
      <c r="F8" s="39"/>
    </row>
    <row r="9" spans="1:8">
      <c r="A9" s="75" t="s">
        <v>64</v>
      </c>
      <c r="B9" s="75"/>
      <c r="C9" s="75"/>
      <c r="D9" s="75"/>
      <c r="E9" s="75"/>
      <c r="F9" s="75"/>
      <c r="G9" s="75"/>
      <c r="H9" s="75"/>
    </row>
    <row r="10" spans="1:8">
      <c r="A10" s="35"/>
      <c r="B10" s="35"/>
      <c r="C10" s="35"/>
      <c r="D10" s="35"/>
      <c r="E10" s="35"/>
      <c r="F10" s="35"/>
      <c r="G10" s="35"/>
      <c r="H10" s="35"/>
    </row>
    <row r="11" spans="1:8">
      <c r="A11" s="75" t="s">
        <v>26</v>
      </c>
      <c r="B11" s="75"/>
      <c r="C11" s="75"/>
      <c r="D11" s="75"/>
      <c r="E11" s="75"/>
      <c r="F11" s="75"/>
      <c r="G11" s="75"/>
      <c r="H11" s="75"/>
    </row>
    <row r="13" spans="1:8">
      <c r="A13" s="76" t="s">
        <v>16</v>
      </c>
      <c r="B13" s="76" t="s">
        <v>5</v>
      </c>
      <c r="C13" s="77" t="s">
        <v>12</v>
      </c>
      <c r="D13" s="77" t="s">
        <v>13</v>
      </c>
      <c r="E13" s="79" t="s">
        <v>14</v>
      </c>
      <c r="F13" s="79"/>
      <c r="G13" s="79" t="s">
        <v>15</v>
      </c>
      <c r="H13" s="79"/>
    </row>
    <row r="14" spans="1:8">
      <c r="A14" s="76"/>
      <c r="B14" s="76"/>
      <c r="C14" s="78"/>
      <c r="D14" s="78"/>
      <c r="E14" s="38" t="s">
        <v>6</v>
      </c>
      <c r="F14" s="38" t="s">
        <v>0</v>
      </c>
      <c r="G14" s="38" t="s">
        <v>6</v>
      </c>
      <c r="H14" s="38" t="s">
        <v>0</v>
      </c>
    </row>
    <row r="15" spans="1:8">
      <c r="A15" s="38">
        <v>0</v>
      </c>
      <c r="B15" s="38">
        <v>1</v>
      </c>
      <c r="C15" s="37">
        <v>2</v>
      </c>
      <c r="D15" s="37">
        <v>3</v>
      </c>
      <c r="E15" s="38">
        <v>4</v>
      </c>
      <c r="F15" s="38">
        <v>5</v>
      </c>
      <c r="G15" s="38">
        <v>6</v>
      </c>
      <c r="H15" s="38">
        <v>7</v>
      </c>
    </row>
    <row r="16" spans="1:8">
      <c r="A16" s="38"/>
      <c r="B16" s="11" t="s">
        <v>3</v>
      </c>
      <c r="C16" s="38" t="s">
        <v>27</v>
      </c>
      <c r="D16" s="27">
        <v>56000</v>
      </c>
      <c r="E16" s="3"/>
      <c r="F16" s="12">
        <f>E16*D16</f>
        <v>0</v>
      </c>
      <c r="G16" s="4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16"/>
      <c r="H17" s="16">
        <f>SUM(H16:H16)</f>
        <v>3360000</v>
      </c>
    </row>
    <row r="18" spans="1:8">
      <c r="A18" s="38"/>
      <c r="B18" s="11" t="s">
        <v>43</v>
      </c>
      <c r="C18" s="38" t="s">
        <v>27</v>
      </c>
      <c r="D18" s="27">
        <v>65500</v>
      </c>
      <c r="E18" s="13">
        <v>193.5</v>
      </c>
      <c r="F18" s="12">
        <f t="shared" ref="F18" si="0">E18*D18</f>
        <v>12674250</v>
      </c>
      <c r="G18" s="13">
        <f>193.5*3</f>
        <v>580.5</v>
      </c>
      <c r="H18" s="12">
        <f t="shared" ref="H18" si="1">G18*D18</f>
        <v>38022750</v>
      </c>
    </row>
    <row r="19" spans="1:8">
      <c r="A19" s="14" t="s">
        <v>35</v>
      </c>
      <c r="B19" s="15" t="s">
        <v>0</v>
      </c>
      <c r="C19" s="1"/>
      <c r="D19" s="28"/>
      <c r="E19" s="17"/>
      <c r="F19" s="16">
        <f>SUM(F18:F18)</f>
        <v>12674250</v>
      </c>
      <c r="G19" s="13">
        <f t="shared" ref="G19:G23" si="2">+E19</f>
        <v>0</v>
      </c>
      <c r="H19" s="16">
        <f>SUM(H18:H18)</f>
        <v>38022750</v>
      </c>
    </row>
    <row r="20" spans="1:8">
      <c r="A20" s="14" t="s">
        <v>36</v>
      </c>
      <c r="B20" s="15" t="s">
        <v>59</v>
      </c>
      <c r="C20" s="14"/>
      <c r="D20" s="28"/>
      <c r="E20" s="17"/>
      <c r="F20" s="16">
        <f>+F19</f>
        <v>12674250</v>
      </c>
      <c r="G20" s="16"/>
      <c r="H20" s="16">
        <f>+H19+H17</f>
        <v>41382750</v>
      </c>
    </row>
    <row r="21" spans="1:8">
      <c r="A21" s="14"/>
      <c r="B21" s="20" t="s">
        <v>52</v>
      </c>
      <c r="C21" s="21" t="s">
        <v>45</v>
      </c>
      <c r="D21" s="29">
        <v>150000</v>
      </c>
      <c r="E21" s="18"/>
      <c r="F21" s="19">
        <f t="shared" ref="F21:F22" si="3">+E21*D21</f>
        <v>0</v>
      </c>
      <c r="G21" s="13">
        <v>2</v>
      </c>
      <c r="H21" s="19">
        <f t="shared" ref="H21:H22" si="4">+G21*D21</f>
        <v>300000</v>
      </c>
    </row>
    <row r="22" spans="1:8">
      <c r="A22" s="14"/>
      <c r="B22" s="20" t="s">
        <v>53</v>
      </c>
      <c r="C22" s="21" t="s">
        <v>54</v>
      </c>
      <c r="D22" s="29">
        <v>650000</v>
      </c>
      <c r="E22" s="18">
        <v>1</v>
      </c>
      <c r="F22" s="19">
        <f t="shared" si="3"/>
        <v>650000</v>
      </c>
      <c r="G22" s="13">
        <v>3</v>
      </c>
      <c r="H22" s="19">
        <f t="shared" si="4"/>
        <v>1950000</v>
      </c>
    </row>
    <row r="23" spans="1:8">
      <c r="A23" s="14" t="s">
        <v>37</v>
      </c>
      <c r="B23" s="15" t="s">
        <v>55</v>
      </c>
      <c r="C23" s="14"/>
      <c r="D23" s="16"/>
      <c r="E23" s="17"/>
      <c r="F23" s="16">
        <f>SUM(F21:F22)</f>
        <v>650000</v>
      </c>
      <c r="G23" s="13">
        <f t="shared" si="2"/>
        <v>0</v>
      </c>
      <c r="H23" s="16">
        <f>SUM(H21:H22)</f>
        <v>2250000</v>
      </c>
    </row>
    <row r="24" spans="1:8">
      <c r="A24" s="14" t="s">
        <v>38</v>
      </c>
      <c r="B24" s="15" t="s">
        <v>60</v>
      </c>
      <c r="C24" s="14"/>
      <c r="D24" s="16"/>
      <c r="E24" s="17"/>
      <c r="F24" s="16">
        <f>+F23</f>
        <v>650000</v>
      </c>
      <c r="G24" s="16"/>
      <c r="H24" s="16">
        <f t="shared" ref="H24" si="5">+H23</f>
        <v>2250000</v>
      </c>
    </row>
    <row r="25" spans="1:8">
      <c r="A25" s="14" t="s">
        <v>9</v>
      </c>
      <c r="B25" s="15" t="s">
        <v>61</v>
      </c>
      <c r="C25" s="14"/>
      <c r="D25" s="16"/>
      <c r="E25" s="17"/>
      <c r="F25" s="16">
        <f>F20+F24</f>
        <v>13324250</v>
      </c>
      <c r="G25" s="16"/>
      <c r="H25" s="16">
        <f>H20+H24</f>
        <v>43632750</v>
      </c>
    </row>
    <row r="26" spans="1:8">
      <c r="A26" s="14" t="s">
        <v>39</v>
      </c>
      <c r="B26" s="15" t="s">
        <v>7</v>
      </c>
      <c r="C26" s="14"/>
      <c r="D26" s="16"/>
      <c r="E26" s="17"/>
      <c r="F26" s="16">
        <f>+F25*0.1</f>
        <v>1332425</v>
      </c>
      <c r="G26" s="16"/>
      <c r="H26" s="16">
        <f t="shared" ref="H26" si="6">+H25*0.1</f>
        <v>4363275</v>
      </c>
    </row>
    <row r="27" spans="1:8">
      <c r="A27" s="14" t="s">
        <v>40</v>
      </c>
      <c r="B27" s="15" t="s">
        <v>11</v>
      </c>
      <c r="C27" s="14"/>
      <c r="D27" s="16"/>
      <c r="E27" s="17"/>
      <c r="F27" s="16">
        <f>SUM(F25:F26)</f>
        <v>14656675</v>
      </c>
      <c r="G27" s="16"/>
      <c r="H27" s="16">
        <f>SUM(H25:H26)</f>
        <v>47996025</v>
      </c>
    </row>
    <row r="28" spans="1:8">
      <c r="B28" s="7" t="s">
        <v>4</v>
      </c>
    </row>
    <row r="29" spans="1:8">
      <c r="B29" s="35" t="s">
        <v>28</v>
      </c>
      <c r="F29" s="74" t="s">
        <v>30</v>
      </c>
      <c r="G29" s="74"/>
    </row>
    <row r="30" spans="1:8">
      <c r="B30" s="35"/>
      <c r="F30" s="36"/>
      <c r="G30" s="36"/>
    </row>
    <row r="31" spans="1:8">
      <c r="B31" s="35" t="s">
        <v>62</v>
      </c>
      <c r="F31" s="74" t="s">
        <v>31</v>
      </c>
      <c r="G31" s="74"/>
    </row>
    <row r="32" spans="1:8">
      <c r="B32" s="35"/>
      <c r="F32" s="36"/>
      <c r="G32" s="36"/>
    </row>
    <row r="33" spans="2:7">
      <c r="B33" s="5" t="s">
        <v>29</v>
      </c>
      <c r="F33" s="74" t="s">
        <v>42</v>
      </c>
      <c r="G33" s="74"/>
    </row>
    <row r="34" spans="2:7">
      <c r="B34" s="7" t="s">
        <v>1</v>
      </c>
      <c r="C34" s="6"/>
      <c r="D34" s="6"/>
      <c r="E34" s="6"/>
      <c r="F34" s="36"/>
      <c r="G34" s="36"/>
    </row>
    <row r="35" spans="2:7">
      <c r="B35" s="10" t="s">
        <v>32</v>
      </c>
      <c r="C35" s="6"/>
      <c r="D35" s="6"/>
      <c r="E35" s="6"/>
      <c r="F35" s="36" t="s">
        <v>34</v>
      </c>
      <c r="G35" s="36"/>
    </row>
    <row r="36" spans="2:7">
      <c r="B36" s="7" t="s">
        <v>2</v>
      </c>
      <c r="C36" s="6"/>
      <c r="D36" s="6"/>
      <c r="E36" s="6"/>
      <c r="F36" s="36"/>
      <c r="G36" s="36"/>
    </row>
    <row r="37" spans="2:7">
      <c r="B37" s="10" t="s">
        <v>33</v>
      </c>
      <c r="C37" s="6"/>
      <c r="D37" s="6"/>
      <c r="E37" s="6"/>
      <c r="F37" s="74" t="s">
        <v>41</v>
      </c>
      <c r="G37" s="74"/>
    </row>
    <row r="38" spans="2:7">
      <c r="F38" s="36"/>
      <c r="G38" s="36"/>
    </row>
    <row r="39" spans="2:7">
      <c r="B39" s="10" t="s">
        <v>18</v>
      </c>
      <c r="F39" s="10" t="s">
        <v>23</v>
      </c>
    </row>
  </sheetData>
  <mergeCells count="17">
    <mergeCell ref="A9:H9"/>
    <mergeCell ref="A1:H1"/>
    <mergeCell ref="A2:H2"/>
    <mergeCell ref="A3:H3"/>
    <mergeCell ref="B5:H5"/>
    <mergeCell ref="B6:H6"/>
    <mergeCell ref="F29:G29"/>
    <mergeCell ref="F31:G31"/>
    <mergeCell ref="F33:G33"/>
    <mergeCell ref="F37:G37"/>
    <mergeCell ref="A11:H11"/>
    <mergeCell ref="A13:A14"/>
    <mergeCell ref="B13:B14"/>
    <mergeCell ref="C13:C14"/>
    <mergeCell ref="D13:D14"/>
    <mergeCell ref="E13:F13"/>
    <mergeCell ref="G13:H13"/>
  </mergeCells>
  <pageMargins left="1.1811023622047245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opLeftCell="A10" workbookViewId="0">
      <selection sqref="A1:XFD1048576"/>
    </sheetView>
  </sheetViews>
  <sheetFormatPr defaultColWidth="9" defaultRowHeight="13.8"/>
  <cols>
    <col min="1" max="1" width="9" style="10"/>
    <col min="2" max="2" width="5.69921875" style="2" customWidth="1"/>
    <col min="3" max="3" width="41.59765625" style="10" customWidth="1"/>
    <col min="4" max="4" width="12.69921875" style="10" customWidth="1"/>
    <col min="5" max="5" width="14.19921875" style="10" customWidth="1"/>
    <col min="6" max="6" width="10.09765625" style="10" customWidth="1"/>
    <col min="7" max="7" width="14.19921875" style="10" customWidth="1"/>
    <col min="8" max="8" width="11.69921875" style="10" customWidth="1"/>
    <col min="9" max="9" width="15.3984375" style="10" customWidth="1"/>
    <col min="10" max="10" width="14" style="10" customWidth="1"/>
    <col min="11" max="16384" width="9" style="10"/>
  </cols>
  <sheetData>
    <row r="1" spans="2:9">
      <c r="B1" s="75" t="s">
        <v>20</v>
      </c>
      <c r="C1" s="75"/>
      <c r="D1" s="75"/>
      <c r="E1" s="75"/>
      <c r="F1" s="75"/>
      <c r="G1" s="75"/>
      <c r="H1" s="75"/>
      <c r="I1" s="75"/>
    </row>
    <row r="2" spans="2:9">
      <c r="B2" s="75" t="s">
        <v>21</v>
      </c>
      <c r="C2" s="75"/>
      <c r="D2" s="75"/>
      <c r="E2" s="75"/>
      <c r="F2" s="75"/>
      <c r="G2" s="75"/>
      <c r="H2" s="75"/>
      <c r="I2" s="75"/>
    </row>
    <row r="3" spans="2:9">
      <c r="B3" s="75" t="s">
        <v>22</v>
      </c>
      <c r="C3" s="75"/>
      <c r="D3" s="75"/>
      <c r="E3" s="75"/>
      <c r="F3" s="75"/>
      <c r="G3" s="75"/>
      <c r="H3" s="75"/>
      <c r="I3" s="75"/>
    </row>
    <row r="5" spans="2:9">
      <c r="C5" s="80" t="s">
        <v>24</v>
      </c>
      <c r="D5" s="80"/>
      <c r="E5" s="80"/>
      <c r="F5" s="80"/>
      <c r="G5" s="80"/>
      <c r="H5" s="80"/>
      <c r="I5" s="80"/>
    </row>
    <row r="6" spans="2:9">
      <c r="C6" s="80" t="s">
        <v>17</v>
      </c>
      <c r="D6" s="80"/>
      <c r="E6" s="80"/>
      <c r="F6" s="80"/>
      <c r="G6" s="80"/>
      <c r="H6" s="80"/>
      <c r="I6" s="80"/>
    </row>
    <row r="7" spans="2:9">
      <c r="C7" s="41"/>
      <c r="D7" s="41"/>
      <c r="E7" s="41"/>
      <c r="G7" s="41" t="s">
        <v>25</v>
      </c>
    </row>
    <row r="8" spans="2:9">
      <c r="C8" s="41"/>
      <c r="D8" s="41"/>
      <c r="E8" s="41"/>
      <c r="F8" s="41"/>
      <c r="G8" s="41"/>
    </row>
    <row r="9" spans="2:9">
      <c r="B9" s="75" t="s">
        <v>65</v>
      </c>
      <c r="C9" s="75"/>
      <c r="D9" s="75"/>
      <c r="E9" s="75"/>
      <c r="F9" s="75"/>
      <c r="G9" s="75"/>
      <c r="H9" s="75"/>
      <c r="I9" s="75"/>
    </row>
    <row r="10" spans="2:9">
      <c r="B10" s="42"/>
      <c r="C10" s="42"/>
      <c r="D10" s="42"/>
      <c r="E10" s="42"/>
      <c r="F10" s="42"/>
      <c r="G10" s="42"/>
      <c r="H10" s="42"/>
      <c r="I10" s="42"/>
    </row>
    <row r="11" spans="2:9">
      <c r="B11" s="75" t="s">
        <v>26</v>
      </c>
      <c r="C11" s="75"/>
      <c r="D11" s="75"/>
      <c r="E11" s="75"/>
      <c r="F11" s="75"/>
      <c r="G11" s="75"/>
      <c r="H11" s="75"/>
      <c r="I11" s="75"/>
    </row>
    <row r="13" spans="2:9">
      <c r="B13" s="76" t="s">
        <v>16</v>
      </c>
      <c r="C13" s="76" t="s">
        <v>5</v>
      </c>
      <c r="D13" s="77" t="s">
        <v>12</v>
      </c>
      <c r="E13" s="77" t="s">
        <v>13</v>
      </c>
      <c r="F13" s="79" t="s">
        <v>14</v>
      </c>
      <c r="G13" s="79"/>
      <c r="H13" s="79" t="s">
        <v>15</v>
      </c>
      <c r="I13" s="79"/>
    </row>
    <row r="14" spans="2:9">
      <c r="B14" s="76"/>
      <c r="C14" s="76"/>
      <c r="D14" s="78"/>
      <c r="E14" s="78"/>
      <c r="F14" s="44" t="s">
        <v>6</v>
      </c>
      <c r="G14" s="44" t="s">
        <v>0</v>
      </c>
      <c r="H14" s="44" t="s">
        <v>6</v>
      </c>
      <c r="I14" s="44" t="s">
        <v>0</v>
      </c>
    </row>
    <row r="15" spans="2:9">
      <c r="B15" s="44">
        <v>0</v>
      </c>
      <c r="C15" s="44">
        <v>1</v>
      </c>
      <c r="D15" s="43">
        <v>2</v>
      </c>
      <c r="E15" s="43">
        <v>3</v>
      </c>
      <c r="F15" s="44">
        <v>4</v>
      </c>
      <c r="G15" s="44">
        <v>5</v>
      </c>
      <c r="H15" s="44">
        <v>6</v>
      </c>
      <c r="I15" s="44">
        <v>7</v>
      </c>
    </row>
    <row r="16" spans="2:9">
      <c r="B16" s="44"/>
      <c r="C16" s="11" t="s">
        <v>3</v>
      </c>
      <c r="D16" s="44" t="s">
        <v>27</v>
      </c>
      <c r="E16" s="27">
        <v>56000</v>
      </c>
      <c r="F16" s="3"/>
      <c r="G16" s="12">
        <f>F16*E16</f>
        <v>0</v>
      </c>
      <c r="H16" s="49">
        <v>60</v>
      </c>
      <c r="I16" s="12">
        <f>H16*E16</f>
        <v>3360000</v>
      </c>
    </row>
    <row r="17" spans="2:9">
      <c r="B17" s="14" t="s">
        <v>8</v>
      </c>
      <c r="C17" s="15" t="s">
        <v>19</v>
      </c>
      <c r="D17" s="14"/>
      <c r="E17" s="28"/>
      <c r="F17" s="17"/>
      <c r="G17" s="16">
        <f>SUM(G16:G16)</f>
        <v>0</v>
      </c>
      <c r="H17" s="50"/>
      <c r="I17" s="16">
        <f>SUM(I16:I16)</f>
        <v>3360000</v>
      </c>
    </row>
    <row r="18" spans="2:9">
      <c r="B18" s="44"/>
      <c r="C18" s="11" t="s">
        <v>43</v>
      </c>
      <c r="D18" s="44" t="s">
        <v>27</v>
      </c>
      <c r="E18" s="27">
        <v>65500</v>
      </c>
      <c r="F18" s="13">
        <v>193.5</v>
      </c>
      <c r="G18" s="12">
        <f t="shared" ref="G18" si="0">F18*E18</f>
        <v>12674250</v>
      </c>
      <c r="H18" s="49">
        <f>193.5*4</f>
        <v>774</v>
      </c>
      <c r="I18" s="12">
        <f t="shared" ref="I18" si="1">H18*E18</f>
        <v>50697000</v>
      </c>
    </row>
    <row r="19" spans="2:9">
      <c r="B19" s="14" t="s">
        <v>35</v>
      </c>
      <c r="C19" s="15" t="s">
        <v>0</v>
      </c>
      <c r="D19" s="1"/>
      <c r="E19" s="28"/>
      <c r="F19" s="17"/>
      <c r="G19" s="16">
        <f>SUM(G18:G18)</f>
        <v>12674250</v>
      </c>
      <c r="H19" s="49">
        <f t="shared" ref="H19" si="2">+F19</f>
        <v>0</v>
      </c>
      <c r="I19" s="16">
        <f>SUM(I18:I18)</f>
        <v>50697000</v>
      </c>
    </row>
    <row r="20" spans="2:9">
      <c r="B20" s="14" t="s">
        <v>36</v>
      </c>
      <c r="C20" s="15" t="s">
        <v>59</v>
      </c>
      <c r="D20" s="14"/>
      <c r="E20" s="28"/>
      <c r="F20" s="17"/>
      <c r="G20" s="16">
        <f>+G19</f>
        <v>12674250</v>
      </c>
      <c r="H20" s="50"/>
      <c r="I20" s="16">
        <f>+I19+I17</f>
        <v>54057000</v>
      </c>
    </row>
    <row r="21" spans="2:9">
      <c r="B21" s="14"/>
      <c r="C21" s="20" t="s">
        <v>52</v>
      </c>
      <c r="D21" s="21" t="s">
        <v>45</v>
      </c>
      <c r="E21" s="29">
        <v>150000</v>
      </c>
      <c r="F21" s="18"/>
      <c r="G21" s="19">
        <f t="shared" ref="G21:G22" si="3">+F21*E21</f>
        <v>0</v>
      </c>
      <c r="H21" s="49">
        <v>2</v>
      </c>
      <c r="I21" s="19">
        <f t="shared" ref="I21:I22" si="4">+H21*E21</f>
        <v>300000</v>
      </c>
    </row>
    <row r="22" spans="2:9">
      <c r="B22" s="14"/>
      <c r="C22" s="20" t="s">
        <v>53</v>
      </c>
      <c r="D22" s="21" t="s">
        <v>54</v>
      </c>
      <c r="E22" s="29">
        <v>650000</v>
      </c>
      <c r="F22" s="18">
        <v>1</v>
      </c>
      <c r="G22" s="19">
        <f t="shared" si="3"/>
        <v>650000</v>
      </c>
      <c r="H22" s="49">
        <v>4</v>
      </c>
      <c r="I22" s="19">
        <f t="shared" si="4"/>
        <v>2600000</v>
      </c>
    </row>
    <row r="23" spans="2:9">
      <c r="B23" s="14"/>
      <c r="C23" s="45" t="s">
        <v>44</v>
      </c>
      <c r="D23" s="46" t="s">
        <v>45</v>
      </c>
      <c r="E23" s="47">
        <v>117612</v>
      </c>
      <c r="F23" s="18">
        <v>3</v>
      </c>
      <c r="G23" s="19">
        <f>+F23*E23</f>
        <v>352836</v>
      </c>
      <c r="H23" s="49">
        <f>+F23</f>
        <v>3</v>
      </c>
      <c r="I23" s="19">
        <f>+G23</f>
        <v>352836</v>
      </c>
    </row>
    <row r="24" spans="2:9">
      <c r="B24" s="14"/>
      <c r="C24" s="45" t="s">
        <v>46</v>
      </c>
      <c r="D24" s="46" t="s">
        <v>45</v>
      </c>
      <c r="E24" s="47">
        <v>137700</v>
      </c>
      <c r="F24" s="18">
        <v>1</v>
      </c>
      <c r="G24" s="19">
        <f>+F24*E24</f>
        <v>137700</v>
      </c>
      <c r="H24" s="49">
        <f>+F24</f>
        <v>1</v>
      </c>
      <c r="I24" s="19">
        <f>+G24</f>
        <v>137700</v>
      </c>
    </row>
    <row r="25" spans="2:9">
      <c r="B25" s="14" t="s">
        <v>37</v>
      </c>
      <c r="C25" s="15" t="s">
        <v>55</v>
      </c>
      <c r="D25" s="14"/>
      <c r="E25" s="16"/>
      <c r="F25" s="17"/>
      <c r="G25" s="16">
        <f>SUM(G21:G24)</f>
        <v>1140536</v>
      </c>
      <c r="H25" s="50"/>
      <c r="I25" s="16">
        <f t="shared" ref="I25" si="5">SUM(I21:I24)</f>
        <v>3390536</v>
      </c>
    </row>
    <row r="26" spans="2:9">
      <c r="B26" s="14" t="s">
        <v>38</v>
      </c>
      <c r="C26" s="15" t="s">
        <v>60</v>
      </c>
      <c r="D26" s="14"/>
      <c r="E26" s="16"/>
      <c r="F26" s="17"/>
      <c r="G26" s="16">
        <f>+G25</f>
        <v>1140536</v>
      </c>
      <c r="H26" s="48"/>
      <c r="I26" s="16">
        <f>+I25</f>
        <v>3390536</v>
      </c>
    </row>
    <row r="27" spans="2:9">
      <c r="B27" s="14" t="s">
        <v>9</v>
      </c>
      <c r="C27" s="15" t="s">
        <v>61</v>
      </c>
      <c r="D27" s="14"/>
      <c r="E27" s="16"/>
      <c r="F27" s="17"/>
      <c r="G27" s="16">
        <f>G20+G26</f>
        <v>13814786</v>
      </c>
      <c r="H27" s="48"/>
      <c r="I27" s="16">
        <f t="shared" ref="I27" si="6">I20+I26</f>
        <v>57447536</v>
      </c>
    </row>
    <row r="28" spans="2:9">
      <c r="B28" s="14" t="s">
        <v>39</v>
      </c>
      <c r="C28" s="15" t="s">
        <v>7</v>
      </c>
      <c r="D28" s="14"/>
      <c r="E28" s="16"/>
      <c r="F28" s="17"/>
      <c r="G28" s="16">
        <f>+G27*0.1</f>
        <v>1381478.6</v>
      </c>
      <c r="H28" s="48"/>
      <c r="I28" s="16">
        <f t="shared" ref="I28" si="7">+I27*0.1</f>
        <v>5744753.6000000006</v>
      </c>
    </row>
    <row r="29" spans="2:9">
      <c r="B29" s="14" t="s">
        <v>40</v>
      </c>
      <c r="C29" s="15" t="s">
        <v>11</v>
      </c>
      <c r="D29" s="14"/>
      <c r="E29" s="16"/>
      <c r="F29" s="17"/>
      <c r="G29" s="16">
        <f>SUM(G27:G28)</f>
        <v>15196264.6</v>
      </c>
      <c r="H29" s="48"/>
      <c r="I29" s="16">
        <f>SUM(I27:I28)</f>
        <v>63192289.600000001</v>
      </c>
    </row>
    <row r="30" spans="2:9">
      <c r="B30" s="51"/>
      <c r="C30" s="52"/>
      <c r="D30" s="51"/>
      <c r="E30" s="53"/>
      <c r="F30" s="54"/>
      <c r="G30" s="53"/>
      <c r="H30" s="55"/>
      <c r="I30" s="53"/>
    </row>
    <row r="31" spans="2:9">
      <c r="C31" s="7" t="s">
        <v>4</v>
      </c>
    </row>
    <row r="32" spans="2:9">
      <c r="C32" s="42" t="s">
        <v>28</v>
      </c>
      <c r="G32" s="74" t="s">
        <v>30</v>
      </c>
      <c r="H32" s="74"/>
    </row>
    <row r="33" spans="3:8">
      <c r="C33" s="42"/>
      <c r="G33" s="40"/>
      <c r="H33" s="40"/>
    </row>
    <row r="34" spans="3:8">
      <c r="C34" s="42" t="s">
        <v>62</v>
      </c>
      <c r="G34" s="74" t="s">
        <v>31</v>
      </c>
      <c r="H34" s="74"/>
    </row>
    <row r="35" spans="3:8">
      <c r="C35" s="42"/>
      <c r="G35" s="40"/>
      <c r="H35" s="40"/>
    </row>
    <row r="36" spans="3:8">
      <c r="C36" s="5" t="s">
        <v>29</v>
      </c>
      <c r="G36" s="74" t="s">
        <v>42</v>
      </c>
      <c r="H36" s="74"/>
    </row>
    <row r="37" spans="3:8">
      <c r="C37" s="7" t="s">
        <v>1</v>
      </c>
      <c r="D37" s="6"/>
      <c r="E37" s="6"/>
      <c r="F37" s="6"/>
      <c r="G37" s="40"/>
      <c r="H37" s="40"/>
    </row>
    <row r="38" spans="3:8">
      <c r="C38" s="10" t="s">
        <v>32</v>
      </c>
      <c r="D38" s="6"/>
      <c r="E38" s="6"/>
      <c r="F38" s="6"/>
      <c r="G38" s="40" t="s">
        <v>34</v>
      </c>
      <c r="H38" s="40"/>
    </row>
    <row r="39" spans="3:8">
      <c r="C39" s="7" t="s">
        <v>2</v>
      </c>
      <c r="D39" s="6"/>
      <c r="E39" s="6"/>
      <c r="F39" s="6"/>
      <c r="G39" s="40"/>
      <c r="H39" s="40"/>
    </row>
    <row r="40" spans="3:8">
      <c r="C40" s="10" t="s">
        <v>33</v>
      </c>
      <c r="D40" s="6"/>
      <c r="E40" s="6"/>
      <c r="F40" s="6"/>
      <c r="G40" s="74" t="s">
        <v>41</v>
      </c>
      <c r="H40" s="74"/>
    </row>
    <row r="41" spans="3:8">
      <c r="G41" s="40"/>
      <c r="H41" s="40"/>
    </row>
    <row r="42" spans="3:8">
      <c r="C42" s="10" t="s">
        <v>18</v>
      </c>
      <c r="G42" s="10" t="s">
        <v>23</v>
      </c>
    </row>
  </sheetData>
  <mergeCells count="17">
    <mergeCell ref="G32:H32"/>
    <mergeCell ref="G34:H34"/>
    <mergeCell ref="G36:H36"/>
    <mergeCell ref="G40:H40"/>
    <mergeCell ref="B11:I11"/>
    <mergeCell ref="B13:B14"/>
    <mergeCell ref="C13:C14"/>
    <mergeCell ref="D13:D14"/>
    <mergeCell ref="E13:E14"/>
    <mergeCell ref="F13:G13"/>
    <mergeCell ref="H13:I13"/>
    <mergeCell ref="B9:I9"/>
    <mergeCell ref="B1:I1"/>
    <mergeCell ref="B2:I2"/>
    <mergeCell ref="B3:I3"/>
    <mergeCell ref="C5:I5"/>
    <mergeCell ref="C6:I6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7" workbookViewId="0">
      <selection activeCell="A25" sqref="A1:XFD1048576"/>
    </sheetView>
  </sheetViews>
  <sheetFormatPr defaultColWidth="9" defaultRowHeight="13.8"/>
  <cols>
    <col min="1" max="1" width="5.69921875" style="2" customWidth="1"/>
    <col min="2" max="2" width="33.3984375" style="10" customWidth="1"/>
    <col min="3" max="3" width="9.5" style="10" customWidth="1"/>
    <col min="4" max="4" width="10.69921875" style="10" customWidth="1"/>
    <col min="5" max="5" width="10.09765625" style="10" customWidth="1"/>
    <col min="6" max="6" width="14.19921875" style="10" customWidth="1"/>
    <col min="7" max="7" width="11.6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75" t="s">
        <v>20</v>
      </c>
      <c r="B1" s="75"/>
      <c r="C1" s="75"/>
      <c r="D1" s="75"/>
      <c r="E1" s="75"/>
      <c r="F1" s="75"/>
      <c r="G1" s="75"/>
      <c r="H1" s="75"/>
    </row>
    <row r="2" spans="1:8">
      <c r="A2" s="75" t="s">
        <v>21</v>
      </c>
      <c r="B2" s="75"/>
      <c r="C2" s="75"/>
      <c r="D2" s="75"/>
      <c r="E2" s="75"/>
      <c r="F2" s="75"/>
      <c r="G2" s="75"/>
      <c r="H2" s="75"/>
    </row>
    <row r="3" spans="1:8">
      <c r="A3" s="75" t="s">
        <v>22</v>
      </c>
      <c r="B3" s="75"/>
      <c r="C3" s="75"/>
      <c r="D3" s="75"/>
      <c r="E3" s="75"/>
      <c r="F3" s="75"/>
      <c r="G3" s="75"/>
      <c r="H3" s="75"/>
    </row>
    <row r="5" spans="1:8">
      <c r="B5" s="80" t="s">
        <v>24</v>
      </c>
      <c r="C5" s="80"/>
      <c r="D5" s="80"/>
      <c r="E5" s="80"/>
      <c r="F5" s="80"/>
      <c r="G5" s="80"/>
      <c r="H5" s="80"/>
    </row>
    <row r="6" spans="1:8">
      <c r="B6" s="80" t="s">
        <v>17</v>
      </c>
      <c r="C6" s="80"/>
      <c r="D6" s="80"/>
      <c r="E6" s="80"/>
      <c r="F6" s="80"/>
      <c r="G6" s="80"/>
      <c r="H6" s="80"/>
    </row>
    <row r="7" spans="1:8">
      <c r="B7" s="57"/>
      <c r="C7" s="57"/>
      <c r="D7" s="57"/>
      <c r="F7" s="57" t="s">
        <v>25</v>
      </c>
    </row>
    <row r="8" spans="1:8">
      <c r="B8" s="57"/>
      <c r="C8" s="57"/>
      <c r="D8" s="57"/>
      <c r="E8" s="57"/>
      <c r="F8" s="57"/>
    </row>
    <row r="9" spans="1:8">
      <c r="A9" s="75" t="s">
        <v>84</v>
      </c>
      <c r="B9" s="75"/>
      <c r="C9" s="75"/>
      <c r="D9" s="75"/>
      <c r="E9" s="75"/>
      <c r="F9" s="75"/>
      <c r="G9" s="75"/>
      <c r="H9" s="75"/>
    </row>
    <row r="10" spans="1:8">
      <c r="A10" s="56"/>
      <c r="B10" s="56"/>
      <c r="C10" s="56"/>
      <c r="D10" s="56"/>
      <c r="E10" s="56"/>
      <c r="F10" s="56"/>
      <c r="G10" s="56"/>
      <c r="H10" s="56"/>
    </row>
    <row r="11" spans="1:8">
      <c r="A11" s="75" t="s">
        <v>26</v>
      </c>
      <c r="B11" s="75"/>
      <c r="C11" s="75"/>
      <c r="D11" s="75"/>
      <c r="E11" s="75"/>
      <c r="F11" s="75"/>
      <c r="G11" s="75"/>
      <c r="H11" s="75"/>
    </row>
    <row r="13" spans="1:8">
      <c r="A13" s="76" t="s">
        <v>16</v>
      </c>
      <c r="B13" s="76" t="s">
        <v>5</v>
      </c>
      <c r="C13" s="77" t="s">
        <v>12</v>
      </c>
      <c r="D13" s="77" t="s">
        <v>13</v>
      </c>
      <c r="E13" s="79" t="s">
        <v>14</v>
      </c>
      <c r="F13" s="79"/>
      <c r="G13" s="79" t="s">
        <v>15</v>
      </c>
      <c r="H13" s="79"/>
    </row>
    <row r="14" spans="1:8">
      <c r="A14" s="76"/>
      <c r="B14" s="76"/>
      <c r="C14" s="78"/>
      <c r="D14" s="78"/>
      <c r="E14" s="59" t="s">
        <v>6</v>
      </c>
      <c r="F14" s="59" t="s">
        <v>0</v>
      </c>
      <c r="G14" s="59" t="s">
        <v>6</v>
      </c>
      <c r="H14" s="59" t="s">
        <v>0</v>
      </c>
    </row>
    <row r="15" spans="1:8">
      <c r="A15" s="59">
        <v>0</v>
      </c>
      <c r="B15" s="59">
        <v>1</v>
      </c>
      <c r="C15" s="60">
        <v>2</v>
      </c>
      <c r="D15" s="60">
        <v>3</v>
      </c>
      <c r="E15" s="59">
        <v>4</v>
      </c>
      <c r="F15" s="59">
        <v>5</v>
      </c>
      <c r="G15" s="59">
        <v>6</v>
      </c>
      <c r="H15" s="59">
        <v>7</v>
      </c>
    </row>
    <row r="16" spans="1:8">
      <c r="A16" s="59"/>
      <c r="B16" s="11" t="s">
        <v>3</v>
      </c>
      <c r="C16" s="59" t="s">
        <v>27</v>
      </c>
      <c r="D16" s="27">
        <v>56000</v>
      </c>
      <c r="E16" s="3"/>
      <c r="F16" s="12">
        <f>E16*D16</f>
        <v>0</v>
      </c>
      <c r="G16" s="49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50"/>
      <c r="H17" s="16">
        <f>SUM(H16:H16)</f>
        <v>3360000</v>
      </c>
    </row>
    <row r="18" spans="1:8">
      <c r="A18" s="14"/>
      <c r="B18" s="61" t="s">
        <v>73</v>
      </c>
      <c r="C18" s="67" t="s">
        <v>74</v>
      </c>
      <c r="D18" s="62">
        <v>74500</v>
      </c>
      <c r="E18" s="18">
        <v>186</v>
      </c>
      <c r="F18" s="12">
        <f t="shared" ref="F18" si="0">E18*D18</f>
        <v>13857000</v>
      </c>
      <c r="G18" s="68">
        <v>186</v>
      </c>
      <c r="H18" s="12">
        <f t="shared" ref="H18" si="1">G18*D18</f>
        <v>13857000</v>
      </c>
    </row>
    <row r="19" spans="1:8">
      <c r="A19" s="14"/>
      <c r="B19" s="61" t="s">
        <v>75</v>
      </c>
      <c r="C19" s="67" t="s">
        <v>69</v>
      </c>
      <c r="D19" s="62">
        <v>44500</v>
      </c>
      <c r="E19" s="18">
        <v>5.4401999999999999</v>
      </c>
      <c r="F19" s="12">
        <v>242090</v>
      </c>
      <c r="G19" s="68">
        <f>+E19</f>
        <v>5.4401999999999999</v>
      </c>
      <c r="H19" s="12">
        <f>G19*D19+1</f>
        <v>242089.9</v>
      </c>
    </row>
    <row r="20" spans="1:8">
      <c r="A20" s="14" t="s">
        <v>35</v>
      </c>
      <c r="B20" s="15" t="s">
        <v>76</v>
      </c>
      <c r="C20" s="14"/>
      <c r="D20" s="28"/>
      <c r="E20" s="17"/>
      <c r="F20" s="66">
        <f>SUM(F18:F19)</f>
        <v>14099090</v>
      </c>
      <c r="G20" s="66"/>
      <c r="H20" s="66">
        <f t="shared" ref="H20" si="2">SUM(H18:H19)</f>
        <v>14099089.9</v>
      </c>
    </row>
    <row r="21" spans="1:8">
      <c r="A21" s="14"/>
      <c r="B21" s="61" t="s">
        <v>78</v>
      </c>
      <c r="C21" s="67" t="s">
        <v>79</v>
      </c>
      <c r="D21" s="62">
        <v>5500</v>
      </c>
      <c r="E21" s="18">
        <v>18</v>
      </c>
      <c r="F21" s="12">
        <f t="shared" ref="F21:F26" si="3">E21*D21</f>
        <v>99000</v>
      </c>
      <c r="G21" s="12">
        <v>18</v>
      </c>
      <c r="H21" s="12">
        <f t="shared" ref="H21:H27" si="4">G21*D21</f>
        <v>99000</v>
      </c>
    </row>
    <row r="22" spans="1:8">
      <c r="A22" s="14"/>
      <c r="B22" s="61" t="s">
        <v>77</v>
      </c>
      <c r="C22" s="67" t="s">
        <v>79</v>
      </c>
      <c r="D22" s="62">
        <v>4200</v>
      </c>
      <c r="E22" s="18">
        <v>26</v>
      </c>
      <c r="F22" s="12">
        <f t="shared" si="3"/>
        <v>109200</v>
      </c>
      <c r="G22" s="68">
        <v>26</v>
      </c>
      <c r="H22" s="12">
        <f t="shared" si="4"/>
        <v>109200</v>
      </c>
    </row>
    <row r="23" spans="1:8">
      <c r="A23" s="14" t="s">
        <v>36</v>
      </c>
      <c r="B23" s="15" t="s">
        <v>80</v>
      </c>
      <c r="C23" s="67"/>
      <c r="D23" s="62"/>
      <c r="E23" s="18"/>
      <c r="F23" s="66">
        <f>SUM(F21:F22)</f>
        <v>208200</v>
      </c>
      <c r="G23" s="66"/>
      <c r="H23" s="66">
        <f t="shared" ref="H23" si="5">SUM(H21:H22)</f>
        <v>208200</v>
      </c>
    </row>
    <row r="24" spans="1:8">
      <c r="A24" s="14" t="s">
        <v>37</v>
      </c>
      <c r="B24" s="15" t="s">
        <v>81</v>
      </c>
      <c r="C24" s="67"/>
      <c r="D24" s="62"/>
      <c r="E24" s="18"/>
      <c r="F24" s="66">
        <f>+F23+F20</f>
        <v>14307290</v>
      </c>
      <c r="G24" s="66"/>
      <c r="H24" s="66">
        <f t="shared" ref="H24" si="6">+H23+H20</f>
        <v>14307289.9</v>
      </c>
    </row>
    <row r="25" spans="1:8">
      <c r="A25" s="59"/>
      <c r="B25" s="11" t="s">
        <v>43</v>
      </c>
      <c r="C25" s="59" t="s">
        <v>27</v>
      </c>
      <c r="D25" s="27">
        <v>65500</v>
      </c>
      <c r="E25" s="13"/>
      <c r="F25" s="12">
        <f t="shared" si="3"/>
        <v>0</v>
      </c>
      <c r="G25" s="49">
        <f>193.5*5</f>
        <v>967.5</v>
      </c>
      <c r="H25" s="12">
        <f t="shared" si="4"/>
        <v>63371250</v>
      </c>
    </row>
    <row r="26" spans="1:8">
      <c r="A26" s="65"/>
      <c r="B26" s="11" t="s">
        <v>82</v>
      </c>
      <c r="C26" s="65" t="s">
        <v>27</v>
      </c>
      <c r="D26" s="27">
        <v>11500</v>
      </c>
      <c r="E26" s="13">
        <v>792</v>
      </c>
      <c r="F26" s="12">
        <f t="shared" si="3"/>
        <v>9108000</v>
      </c>
      <c r="G26" s="49">
        <v>792</v>
      </c>
      <c r="H26" s="12">
        <f t="shared" si="4"/>
        <v>9108000</v>
      </c>
    </row>
    <row r="27" spans="1:8">
      <c r="A27" s="59"/>
      <c r="B27" s="11" t="s">
        <v>66</v>
      </c>
      <c r="C27" s="59" t="s">
        <v>67</v>
      </c>
      <c r="D27" s="27">
        <v>50000</v>
      </c>
      <c r="E27" s="13"/>
      <c r="F27" s="12">
        <f>+E27*D27</f>
        <v>0</v>
      </c>
      <c r="G27" s="49">
        <v>40</v>
      </c>
      <c r="H27" s="12">
        <f t="shared" si="4"/>
        <v>2000000</v>
      </c>
    </row>
    <row r="28" spans="1:8">
      <c r="A28" s="14" t="s">
        <v>38</v>
      </c>
      <c r="B28" s="15" t="s">
        <v>0</v>
      </c>
      <c r="C28" s="1"/>
      <c r="D28" s="28"/>
      <c r="E28" s="17"/>
      <c r="F28" s="16">
        <f>SUM(F25:F27)</f>
        <v>9108000</v>
      </c>
      <c r="G28" s="16"/>
      <c r="H28" s="16">
        <f>SUM(H25:H27)</f>
        <v>74479250</v>
      </c>
    </row>
    <row r="29" spans="1:8">
      <c r="A29" s="14"/>
      <c r="B29" s="61" t="s">
        <v>68</v>
      </c>
      <c r="C29" s="63" t="s">
        <v>69</v>
      </c>
      <c r="D29" s="62">
        <v>950</v>
      </c>
      <c r="E29" s="18">
        <v>4200</v>
      </c>
      <c r="F29" s="19">
        <f>+D29*E29</f>
        <v>3990000</v>
      </c>
      <c r="G29" s="19">
        <v>5500</v>
      </c>
      <c r="H29" s="19">
        <f>+D29*G29</f>
        <v>5225000</v>
      </c>
    </row>
    <row r="30" spans="1:8">
      <c r="A30" s="14"/>
      <c r="B30" s="61" t="s">
        <v>83</v>
      </c>
      <c r="C30" s="63" t="s">
        <v>69</v>
      </c>
      <c r="D30" s="62">
        <v>1050</v>
      </c>
      <c r="E30" s="18">
        <v>1860</v>
      </c>
      <c r="F30" s="19">
        <f t="shared" ref="F30:F32" si="7">+D30*E30</f>
        <v>1953000</v>
      </c>
      <c r="G30" s="19">
        <f>+E30</f>
        <v>1860</v>
      </c>
      <c r="H30" s="19">
        <f t="shared" ref="H30:H32" si="8">+D30*G30</f>
        <v>1953000</v>
      </c>
    </row>
    <row r="31" spans="1:8">
      <c r="A31" s="14"/>
      <c r="B31" s="61" t="s">
        <v>70</v>
      </c>
      <c r="C31" s="63" t="s">
        <v>69</v>
      </c>
      <c r="D31" s="62">
        <v>1100</v>
      </c>
      <c r="E31" s="18"/>
      <c r="F31" s="19">
        <f t="shared" si="7"/>
        <v>0</v>
      </c>
      <c r="G31" s="19">
        <v>780</v>
      </c>
      <c r="H31" s="19">
        <f t="shared" si="8"/>
        <v>858000</v>
      </c>
    </row>
    <row r="32" spans="1:8">
      <c r="A32" s="14"/>
      <c r="B32" s="61" t="s">
        <v>71</v>
      </c>
      <c r="C32" s="63" t="s">
        <v>69</v>
      </c>
      <c r="D32" s="62">
        <v>1250</v>
      </c>
      <c r="E32" s="18"/>
      <c r="F32" s="19">
        <f t="shared" si="7"/>
        <v>0</v>
      </c>
      <c r="G32" s="19">
        <v>4260</v>
      </c>
      <c r="H32" s="19">
        <f t="shared" si="8"/>
        <v>5325000</v>
      </c>
    </row>
    <row r="33" spans="1:8">
      <c r="A33" s="14" t="s">
        <v>9</v>
      </c>
      <c r="B33" s="15" t="s">
        <v>72</v>
      </c>
      <c r="C33" s="63"/>
      <c r="D33" s="62"/>
      <c r="E33" s="18"/>
      <c r="F33" s="16">
        <f>SUM(F29:F32)</f>
        <v>5943000</v>
      </c>
      <c r="G33" s="16"/>
      <c r="H33" s="16">
        <f>SUM(H29:H32)</f>
        <v>13361000</v>
      </c>
    </row>
    <row r="34" spans="1:8">
      <c r="A34" s="14" t="s">
        <v>39</v>
      </c>
      <c r="B34" s="15" t="s">
        <v>59</v>
      </c>
      <c r="C34" s="14"/>
      <c r="D34" s="28"/>
      <c r="E34" s="17"/>
      <c r="F34" s="16">
        <f>+F28+F33+F24</f>
        <v>29358290</v>
      </c>
      <c r="G34" s="16"/>
      <c r="H34" s="16">
        <f>+H28+H33+H24+H17</f>
        <v>105507539.90000001</v>
      </c>
    </row>
    <row r="35" spans="1:8">
      <c r="A35" s="14"/>
      <c r="B35" s="20" t="s">
        <v>52</v>
      </c>
      <c r="C35" s="21" t="s">
        <v>45</v>
      </c>
      <c r="D35" s="29">
        <v>150000</v>
      </c>
      <c r="E35" s="18"/>
      <c r="F35" s="19">
        <f t="shared" ref="F35:F36" si="9">+E35*D35</f>
        <v>0</v>
      </c>
      <c r="G35" s="49">
        <v>2</v>
      </c>
      <c r="H35" s="19">
        <f t="shared" ref="H35" si="10">+G35*D35</f>
        <v>300000</v>
      </c>
    </row>
    <row r="36" spans="1:8">
      <c r="A36" s="14"/>
      <c r="B36" s="20" t="s">
        <v>53</v>
      </c>
      <c r="C36" s="21" t="s">
        <v>54</v>
      </c>
      <c r="D36" s="29">
        <v>650000</v>
      </c>
      <c r="E36" s="18">
        <v>1</v>
      </c>
      <c r="F36" s="19">
        <f t="shared" si="9"/>
        <v>650000</v>
      </c>
      <c r="G36" s="49">
        <v>6</v>
      </c>
      <c r="H36" s="19">
        <f>+G36*D36</f>
        <v>3900000</v>
      </c>
    </row>
    <row r="37" spans="1:8">
      <c r="A37" s="14"/>
      <c r="B37" s="45" t="s">
        <v>44</v>
      </c>
      <c r="C37" s="46" t="s">
        <v>45</v>
      </c>
      <c r="D37" s="47">
        <v>117612</v>
      </c>
      <c r="E37" s="18"/>
      <c r="F37" s="19">
        <f>+E37*D37</f>
        <v>0</v>
      </c>
      <c r="G37" s="49">
        <v>3</v>
      </c>
      <c r="H37" s="19">
        <f t="shared" ref="H37:H38" si="11">+G37*D37</f>
        <v>352836</v>
      </c>
    </row>
    <row r="38" spans="1:8">
      <c r="A38" s="14"/>
      <c r="B38" s="45" t="s">
        <v>46</v>
      </c>
      <c r="C38" s="46" t="s">
        <v>45</v>
      </c>
      <c r="D38" s="47">
        <v>137700</v>
      </c>
      <c r="E38" s="18"/>
      <c r="F38" s="19">
        <f>+E38*D38</f>
        <v>0</v>
      </c>
      <c r="G38" s="49">
        <v>1</v>
      </c>
      <c r="H38" s="19">
        <f t="shared" si="11"/>
        <v>137700</v>
      </c>
    </row>
    <row r="39" spans="1:8">
      <c r="A39" s="14" t="s">
        <v>40</v>
      </c>
      <c r="B39" s="15" t="s">
        <v>55</v>
      </c>
      <c r="C39" s="14"/>
      <c r="D39" s="16"/>
      <c r="E39" s="17"/>
      <c r="F39" s="16">
        <f>SUM(F35:F38)</f>
        <v>650000</v>
      </c>
      <c r="G39" s="50"/>
      <c r="H39" s="16">
        <f t="shared" ref="H39" si="12">SUM(H35:H38)</f>
        <v>4690536</v>
      </c>
    </row>
    <row r="40" spans="1:8">
      <c r="A40" s="14" t="s">
        <v>85</v>
      </c>
      <c r="B40" s="15" t="s">
        <v>60</v>
      </c>
      <c r="C40" s="14"/>
      <c r="D40" s="16"/>
      <c r="E40" s="17"/>
      <c r="F40" s="16">
        <f>+F39</f>
        <v>650000</v>
      </c>
      <c r="G40" s="48"/>
      <c r="H40" s="16">
        <f>+H39</f>
        <v>4690536</v>
      </c>
    </row>
    <row r="41" spans="1:8">
      <c r="A41" s="14" t="s">
        <v>86</v>
      </c>
      <c r="B41" s="15" t="s">
        <v>61</v>
      </c>
      <c r="C41" s="14"/>
      <c r="D41" s="16"/>
      <c r="E41" s="17"/>
      <c r="F41" s="16">
        <f>F34+F40</f>
        <v>30008290</v>
      </c>
      <c r="G41" s="48"/>
      <c r="H41" s="16">
        <f t="shared" ref="H41" si="13">H34+H40</f>
        <v>110198075.90000001</v>
      </c>
    </row>
    <row r="42" spans="1:8">
      <c r="A42" s="14" t="s">
        <v>87</v>
      </c>
      <c r="B42" s="15" t="s">
        <v>7</v>
      </c>
      <c r="C42" s="14"/>
      <c r="D42" s="16"/>
      <c r="E42" s="17"/>
      <c r="F42" s="16">
        <f>+F41*0.1</f>
        <v>3000829</v>
      </c>
      <c r="G42" s="48"/>
      <c r="H42" s="16">
        <f t="shared" ref="H42" si="14">+H41*0.1</f>
        <v>11019807.590000002</v>
      </c>
    </row>
    <row r="43" spans="1:8">
      <c r="A43" s="14" t="s">
        <v>88</v>
      </c>
      <c r="B43" s="15" t="s">
        <v>11</v>
      </c>
      <c r="C43" s="14"/>
      <c r="D43" s="16"/>
      <c r="E43" s="17"/>
      <c r="F43" s="16">
        <f>SUM(F41:F42)</f>
        <v>33009119</v>
      </c>
      <c r="G43" s="48"/>
      <c r="H43" s="16">
        <f>SUM(H41:H42)</f>
        <v>121217883.49000001</v>
      </c>
    </row>
    <row r="44" spans="1:8">
      <c r="A44" s="51"/>
      <c r="B44" s="52"/>
      <c r="C44" s="51"/>
      <c r="D44" s="53"/>
      <c r="E44" s="54"/>
      <c r="F44" s="53"/>
      <c r="G44" s="55"/>
      <c r="H44" s="53"/>
    </row>
    <row r="45" spans="1:8">
      <c r="A45" s="51"/>
      <c r="B45" s="52"/>
      <c r="C45" s="51"/>
      <c r="D45" s="53"/>
      <c r="E45" s="54"/>
      <c r="F45" s="53"/>
      <c r="G45" s="55"/>
      <c r="H45" s="53"/>
    </row>
    <row r="46" spans="1:8">
      <c r="B46" s="7" t="s">
        <v>4</v>
      </c>
    </row>
    <row r="47" spans="1:8">
      <c r="B47" s="56" t="s">
        <v>28</v>
      </c>
      <c r="F47" s="74" t="s">
        <v>30</v>
      </c>
      <c r="G47" s="74"/>
    </row>
    <row r="48" spans="1:8">
      <c r="B48" s="56"/>
      <c r="F48" s="58"/>
      <c r="G48" s="58"/>
    </row>
    <row r="49" spans="2:7">
      <c r="B49" s="56" t="s">
        <v>62</v>
      </c>
      <c r="F49" s="74" t="s">
        <v>31</v>
      </c>
      <c r="G49" s="74"/>
    </row>
    <row r="50" spans="2:7">
      <c r="B50" s="56"/>
      <c r="F50" s="58"/>
      <c r="G50" s="58"/>
    </row>
    <row r="51" spans="2:7">
      <c r="B51" s="5" t="s">
        <v>29</v>
      </c>
      <c r="F51" s="74" t="s">
        <v>42</v>
      </c>
      <c r="G51" s="74"/>
    </row>
    <row r="52" spans="2:7">
      <c r="B52" s="5"/>
      <c r="F52" s="64"/>
      <c r="G52" s="64"/>
    </row>
    <row r="53" spans="2:7">
      <c r="B53" s="7" t="s">
        <v>1</v>
      </c>
      <c r="C53" s="6"/>
      <c r="D53" s="6"/>
      <c r="E53" s="6"/>
      <c r="F53" s="58"/>
      <c r="G53" s="58"/>
    </row>
    <row r="54" spans="2:7">
      <c r="B54" s="10" t="s">
        <v>32</v>
      </c>
      <c r="C54" s="6"/>
      <c r="D54" s="6"/>
      <c r="E54" s="6"/>
      <c r="F54" s="58" t="s">
        <v>34</v>
      </c>
      <c r="G54" s="58"/>
    </row>
    <row r="55" spans="2:7">
      <c r="C55" s="6"/>
      <c r="D55" s="6"/>
      <c r="E55" s="6"/>
      <c r="F55" s="64"/>
      <c r="G55" s="64"/>
    </row>
    <row r="56" spans="2:7">
      <c r="B56" s="7" t="s">
        <v>2</v>
      </c>
      <c r="C56" s="6"/>
      <c r="D56" s="6"/>
      <c r="E56" s="6"/>
      <c r="F56" s="58"/>
      <c r="G56" s="58"/>
    </row>
    <row r="57" spans="2:7">
      <c r="B57" s="10" t="s">
        <v>33</v>
      </c>
      <c r="C57" s="6"/>
      <c r="D57" s="6"/>
      <c r="E57" s="6"/>
      <c r="F57" s="74" t="s">
        <v>41</v>
      </c>
      <c r="G57" s="74"/>
    </row>
    <row r="58" spans="2:7">
      <c r="F58" s="58"/>
      <c r="G58" s="58"/>
    </row>
    <row r="59" spans="2:7">
      <c r="B59" s="10" t="s">
        <v>18</v>
      </c>
      <c r="F59" s="10" t="s">
        <v>23</v>
      </c>
    </row>
  </sheetData>
  <mergeCells count="17">
    <mergeCell ref="F47:G47"/>
    <mergeCell ref="F49:G49"/>
    <mergeCell ref="F51:G51"/>
    <mergeCell ref="F57:G57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5"/>
    <mergeCell ref="B6:H6"/>
  </mergeCells>
  <pageMargins left="0.7" right="0.7" top="0.75" bottom="0.75" header="0.3" footer="0.3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13" workbookViewId="0">
      <selection activeCell="H36" sqref="H36"/>
    </sheetView>
  </sheetViews>
  <sheetFormatPr defaultColWidth="9" defaultRowHeight="13.8"/>
  <cols>
    <col min="1" max="1" width="5.69921875" style="2" customWidth="1"/>
    <col min="2" max="2" width="33.3984375" style="10" customWidth="1"/>
    <col min="3" max="3" width="9.5" style="10" customWidth="1"/>
    <col min="4" max="4" width="10.69921875" style="10" customWidth="1"/>
    <col min="5" max="5" width="10.09765625" style="10" customWidth="1"/>
    <col min="6" max="6" width="14.19921875" style="10" customWidth="1"/>
    <col min="7" max="7" width="11.6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75" t="s">
        <v>20</v>
      </c>
      <c r="B1" s="75"/>
      <c r="C1" s="75"/>
      <c r="D1" s="75"/>
      <c r="E1" s="75"/>
      <c r="F1" s="75"/>
      <c r="G1" s="75"/>
      <c r="H1" s="75"/>
    </row>
    <row r="2" spans="1:8">
      <c r="A2" s="75" t="s">
        <v>21</v>
      </c>
      <c r="B2" s="75"/>
      <c r="C2" s="75"/>
      <c r="D2" s="75"/>
      <c r="E2" s="75"/>
      <c r="F2" s="75"/>
      <c r="G2" s="75"/>
      <c r="H2" s="75"/>
    </row>
    <row r="3" spans="1:8">
      <c r="A3" s="75" t="s">
        <v>22</v>
      </c>
      <c r="B3" s="75"/>
      <c r="C3" s="75"/>
      <c r="D3" s="75"/>
      <c r="E3" s="75"/>
      <c r="F3" s="75"/>
      <c r="G3" s="75"/>
      <c r="H3" s="75"/>
    </row>
    <row r="5" spans="1:8">
      <c r="B5" s="80" t="s">
        <v>24</v>
      </c>
      <c r="C5" s="80"/>
      <c r="D5" s="80"/>
      <c r="E5" s="80"/>
      <c r="F5" s="80"/>
      <c r="G5" s="80"/>
      <c r="H5" s="80"/>
    </row>
    <row r="6" spans="1:8">
      <c r="B6" s="80" t="s">
        <v>17</v>
      </c>
      <c r="C6" s="80"/>
      <c r="D6" s="80"/>
      <c r="E6" s="80"/>
      <c r="F6" s="80"/>
      <c r="G6" s="80"/>
      <c r="H6" s="80"/>
    </row>
    <row r="7" spans="1:8">
      <c r="B7" s="70"/>
      <c r="C7" s="70"/>
      <c r="D7" s="70"/>
      <c r="F7" s="70" t="s">
        <v>25</v>
      </c>
    </row>
    <row r="8" spans="1:8">
      <c r="B8" s="70"/>
      <c r="C8" s="70"/>
      <c r="D8" s="70"/>
      <c r="E8" s="70"/>
      <c r="F8" s="70"/>
    </row>
    <row r="9" spans="1:8">
      <c r="A9" s="75" t="s">
        <v>89</v>
      </c>
      <c r="B9" s="75"/>
      <c r="C9" s="75"/>
      <c r="D9" s="75"/>
      <c r="E9" s="75"/>
      <c r="F9" s="75"/>
      <c r="G9" s="75"/>
      <c r="H9" s="75"/>
    </row>
    <row r="10" spans="1:8">
      <c r="A10" s="69"/>
      <c r="B10" s="69"/>
      <c r="C10" s="69"/>
      <c r="D10" s="69"/>
      <c r="E10" s="69"/>
      <c r="F10" s="69"/>
      <c r="G10" s="69"/>
      <c r="H10" s="69"/>
    </row>
    <row r="11" spans="1:8">
      <c r="A11" s="75" t="s">
        <v>26</v>
      </c>
      <c r="B11" s="75"/>
      <c r="C11" s="75"/>
      <c r="D11" s="75"/>
      <c r="E11" s="75"/>
      <c r="F11" s="75"/>
      <c r="G11" s="75"/>
      <c r="H11" s="75"/>
    </row>
    <row r="13" spans="1:8" ht="13.8" customHeight="1">
      <c r="A13" s="83" t="s">
        <v>16</v>
      </c>
      <c r="B13" s="83" t="s">
        <v>5</v>
      </c>
      <c r="C13" s="77" t="s">
        <v>12</v>
      </c>
      <c r="D13" s="77" t="s">
        <v>13</v>
      </c>
      <c r="E13" s="81" t="s">
        <v>14</v>
      </c>
      <c r="F13" s="82"/>
      <c r="G13" s="81" t="s">
        <v>15</v>
      </c>
      <c r="H13" s="82"/>
    </row>
    <row r="14" spans="1:8">
      <c r="A14" s="84"/>
      <c r="B14" s="84"/>
      <c r="C14" s="78"/>
      <c r="D14" s="78"/>
      <c r="E14" s="72" t="s">
        <v>6</v>
      </c>
      <c r="F14" s="72" t="s">
        <v>0</v>
      </c>
      <c r="G14" s="72" t="s">
        <v>6</v>
      </c>
      <c r="H14" s="72" t="s">
        <v>0</v>
      </c>
    </row>
    <row r="15" spans="1:8">
      <c r="A15" s="72">
        <v>0</v>
      </c>
      <c r="B15" s="72">
        <v>1</v>
      </c>
      <c r="C15" s="73">
        <v>2</v>
      </c>
      <c r="D15" s="73">
        <v>3</v>
      </c>
      <c r="E15" s="72">
        <v>4</v>
      </c>
      <c r="F15" s="72">
        <v>5</v>
      </c>
      <c r="G15" s="72">
        <v>6</v>
      </c>
      <c r="H15" s="72">
        <v>7</v>
      </c>
    </row>
    <row r="16" spans="1:8">
      <c r="A16" s="72"/>
      <c r="B16" s="11" t="s">
        <v>3</v>
      </c>
      <c r="C16" s="72" t="s">
        <v>27</v>
      </c>
      <c r="D16" s="27">
        <v>56000</v>
      </c>
      <c r="E16" s="3"/>
      <c r="F16" s="12">
        <f>E16*D16</f>
        <v>0</v>
      </c>
      <c r="G16" s="49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50"/>
      <c r="H17" s="16">
        <f>SUM(H16:H16)</f>
        <v>3360000</v>
      </c>
    </row>
    <row r="18" spans="1:8">
      <c r="A18" s="14"/>
      <c r="B18" s="61" t="s">
        <v>73</v>
      </c>
      <c r="C18" s="67" t="s">
        <v>74</v>
      </c>
      <c r="D18" s="62">
        <v>74500</v>
      </c>
      <c r="E18" s="18">
        <v>348</v>
      </c>
      <c r="F18" s="12">
        <f t="shared" ref="F18:F19" si="0">E18*D18</f>
        <v>25926000</v>
      </c>
      <c r="G18" s="68">
        <f>186+E18</f>
        <v>534</v>
      </c>
      <c r="H18" s="12">
        <f t="shared" ref="H18" si="1">G18*D18</f>
        <v>39783000</v>
      </c>
    </row>
    <row r="19" spans="1:8">
      <c r="A19" s="14"/>
      <c r="B19" s="61" t="s">
        <v>75</v>
      </c>
      <c r="C19" s="67" t="s">
        <v>69</v>
      </c>
      <c r="D19" s="62">
        <v>44500</v>
      </c>
      <c r="E19" s="18"/>
      <c r="F19" s="12"/>
      <c r="G19" s="68">
        <v>5.4401999999999999</v>
      </c>
      <c r="H19" s="12">
        <f>G19*D19+1</f>
        <v>242089.9</v>
      </c>
    </row>
    <row r="20" spans="1:8">
      <c r="A20" s="14" t="s">
        <v>35</v>
      </c>
      <c r="B20" s="15" t="s">
        <v>76</v>
      </c>
      <c r="C20" s="14"/>
      <c r="D20" s="28"/>
      <c r="E20" s="17"/>
      <c r="F20" s="66">
        <f>SUM(F18:F19)</f>
        <v>25926000</v>
      </c>
      <c r="G20" s="66"/>
      <c r="H20" s="66">
        <f t="shared" ref="H20" si="2">SUM(H18:H19)</f>
        <v>40025089.899999999</v>
      </c>
    </row>
    <row r="21" spans="1:8">
      <c r="A21" s="14"/>
      <c r="B21" s="61" t="s">
        <v>78</v>
      </c>
      <c r="C21" s="67" t="s">
        <v>79</v>
      </c>
      <c r="D21" s="62">
        <v>5500</v>
      </c>
      <c r="E21" s="18">
        <v>68</v>
      </c>
      <c r="F21" s="12">
        <f t="shared" ref="F21:F26" si="3">E21*D21</f>
        <v>374000</v>
      </c>
      <c r="G21" s="12">
        <f>18+E21</f>
        <v>86</v>
      </c>
      <c r="H21" s="12">
        <f t="shared" ref="H21:H27" si="4">G21*D21</f>
        <v>473000</v>
      </c>
    </row>
    <row r="22" spans="1:8">
      <c r="A22" s="14"/>
      <c r="B22" s="61" t="s">
        <v>77</v>
      </c>
      <c r="C22" s="67" t="s">
        <v>79</v>
      </c>
      <c r="D22" s="62">
        <v>4200</v>
      </c>
      <c r="E22" s="18">
        <v>93</v>
      </c>
      <c r="F22" s="12">
        <f t="shared" si="3"/>
        <v>390600</v>
      </c>
      <c r="G22" s="68">
        <f>26+E22</f>
        <v>119</v>
      </c>
      <c r="H22" s="12">
        <f t="shared" si="4"/>
        <v>499800</v>
      </c>
    </row>
    <row r="23" spans="1:8">
      <c r="A23" s="14" t="s">
        <v>36</v>
      </c>
      <c r="B23" s="15" t="s">
        <v>80</v>
      </c>
      <c r="C23" s="67"/>
      <c r="D23" s="62"/>
      <c r="E23" s="18"/>
      <c r="F23" s="66">
        <f>SUM(F21:F22)</f>
        <v>764600</v>
      </c>
      <c r="G23" s="66"/>
      <c r="H23" s="66">
        <f t="shared" ref="H23" si="5">SUM(H21:H22)</f>
        <v>972800</v>
      </c>
    </row>
    <row r="24" spans="1:8">
      <c r="A24" s="14" t="s">
        <v>37</v>
      </c>
      <c r="B24" s="15" t="s">
        <v>81</v>
      </c>
      <c r="C24" s="67"/>
      <c r="D24" s="62"/>
      <c r="E24" s="18"/>
      <c r="F24" s="66">
        <f>+F23+F20</f>
        <v>26690600</v>
      </c>
      <c r="G24" s="66"/>
      <c r="H24" s="66">
        <f t="shared" ref="H24" si="6">+H23+H20</f>
        <v>40997889.899999999</v>
      </c>
    </row>
    <row r="25" spans="1:8">
      <c r="A25" s="72"/>
      <c r="B25" s="11" t="s">
        <v>43</v>
      </c>
      <c r="C25" s="72" t="s">
        <v>27</v>
      </c>
      <c r="D25" s="27">
        <v>65500</v>
      </c>
      <c r="E25" s="13"/>
      <c r="F25" s="12">
        <f t="shared" si="3"/>
        <v>0</v>
      </c>
      <c r="G25" s="49">
        <f>193.5*5</f>
        <v>967.5</v>
      </c>
      <c r="H25" s="12">
        <f t="shared" si="4"/>
        <v>63371250</v>
      </c>
    </row>
    <row r="26" spans="1:8">
      <c r="A26" s="72"/>
      <c r="B26" s="11" t="s">
        <v>82</v>
      </c>
      <c r="C26" s="72" t="s">
        <v>27</v>
      </c>
      <c r="D26" s="27">
        <v>11500</v>
      </c>
      <c r="E26" s="13">
        <v>806</v>
      </c>
      <c r="F26" s="12">
        <f t="shared" si="3"/>
        <v>9269000</v>
      </c>
      <c r="G26" s="49">
        <f>792+E26</f>
        <v>1598</v>
      </c>
      <c r="H26" s="12">
        <f t="shared" si="4"/>
        <v>18377000</v>
      </c>
    </row>
    <row r="27" spans="1:8">
      <c r="A27" s="72"/>
      <c r="B27" s="11" t="s">
        <v>66</v>
      </c>
      <c r="C27" s="72" t="s">
        <v>67</v>
      </c>
      <c r="D27" s="27">
        <v>50000</v>
      </c>
      <c r="E27" s="13"/>
      <c r="F27" s="12">
        <f>+E27*D27</f>
        <v>0</v>
      </c>
      <c r="G27" s="49">
        <v>40</v>
      </c>
      <c r="H27" s="12">
        <f t="shared" si="4"/>
        <v>2000000</v>
      </c>
    </row>
    <row r="28" spans="1:8">
      <c r="A28" s="14" t="s">
        <v>38</v>
      </c>
      <c r="B28" s="15" t="s">
        <v>0</v>
      </c>
      <c r="C28" s="1"/>
      <c r="D28" s="28"/>
      <c r="E28" s="17"/>
      <c r="F28" s="16">
        <f>SUM(F25:F27)</f>
        <v>9269000</v>
      </c>
      <c r="G28" s="16"/>
      <c r="H28" s="16">
        <f>SUM(H25:H27)</f>
        <v>83748250</v>
      </c>
    </row>
    <row r="29" spans="1:8">
      <c r="A29" s="14"/>
      <c r="B29" s="61" t="s">
        <v>68</v>
      </c>
      <c r="C29" s="63" t="s">
        <v>69</v>
      </c>
      <c r="D29" s="62">
        <v>950</v>
      </c>
      <c r="E29" s="18">
        <v>1800</v>
      </c>
      <c r="F29" s="19">
        <f>+D29*E29</f>
        <v>1710000</v>
      </c>
      <c r="G29" s="19">
        <f>5500+E29</f>
        <v>7300</v>
      </c>
      <c r="H29" s="19">
        <f>+D29*G29</f>
        <v>6935000</v>
      </c>
    </row>
    <row r="30" spans="1:8">
      <c r="A30" s="14"/>
      <c r="B30" s="61" t="s">
        <v>83</v>
      </c>
      <c r="C30" s="63" t="s">
        <v>69</v>
      </c>
      <c r="D30" s="62">
        <v>1050</v>
      </c>
      <c r="E30" s="18">
        <v>2500</v>
      </c>
      <c r="F30" s="19">
        <f t="shared" ref="F30:F32" si="7">+D30*E30</f>
        <v>2625000</v>
      </c>
      <c r="G30" s="19">
        <v>4360</v>
      </c>
      <c r="H30" s="19">
        <f t="shared" ref="H30:H32" si="8">+D30*G30</f>
        <v>4578000</v>
      </c>
    </row>
    <row r="31" spans="1:8">
      <c r="A31" s="14"/>
      <c r="B31" s="61" t="s">
        <v>70</v>
      </c>
      <c r="C31" s="63" t="s">
        <v>69</v>
      </c>
      <c r="D31" s="62">
        <v>1100</v>
      </c>
      <c r="E31" s="18"/>
      <c r="F31" s="19">
        <f t="shared" si="7"/>
        <v>0</v>
      </c>
      <c r="G31" s="19">
        <v>780</v>
      </c>
      <c r="H31" s="19">
        <f t="shared" si="8"/>
        <v>858000</v>
      </c>
    </row>
    <row r="32" spans="1:8">
      <c r="A32" s="14"/>
      <c r="B32" s="61" t="s">
        <v>71</v>
      </c>
      <c r="C32" s="63" t="s">
        <v>69</v>
      </c>
      <c r="D32" s="62">
        <v>1250</v>
      </c>
      <c r="E32" s="18"/>
      <c r="F32" s="19">
        <f t="shared" si="7"/>
        <v>0</v>
      </c>
      <c r="G32" s="19">
        <v>4260</v>
      </c>
      <c r="H32" s="19">
        <f t="shared" si="8"/>
        <v>5325000</v>
      </c>
    </row>
    <row r="33" spans="1:8">
      <c r="A33" s="14" t="s">
        <v>9</v>
      </c>
      <c r="B33" s="15" t="s">
        <v>72</v>
      </c>
      <c r="C33" s="63"/>
      <c r="D33" s="62"/>
      <c r="E33" s="18"/>
      <c r="F33" s="16">
        <f>SUM(F29:F32)</f>
        <v>4335000</v>
      </c>
      <c r="G33" s="16"/>
      <c r="H33" s="16">
        <f>SUM(H29:H32)</f>
        <v>17696000</v>
      </c>
    </row>
    <row r="34" spans="1:8">
      <c r="A34" s="14" t="s">
        <v>39</v>
      </c>
      <c r="B34" s="15" t="s">
        <v>59</v>
      </c>
      <c r="C34" s="14"/>
      <c r="D34" s="28"/>
      <c r="E34" s="17"/>
      <c r="F34" s="16">
        <f>+F28+F33+F24</f>
        <v>40294600</v>
      </c>
      <c r="G34" s="16"/>
      <c r="H34" s="16">
        <f>+H28+H33+H24+H17</f>
        <v>145802139.90000001</v>
      </c>
    </row>
    <row r="35" spans="1:8">
      <c r="A35" s="14"/>
      <c r="B35" s="20" t="s">
        <v>52</v>
      </c>
      <c r="C35" s="21" t="s">
        <v>45</v>
      </c>
      <c r="D35" s="29">
        <v>150000</v>
      </c>
      <c r="E35" s="18"/>
      <c r="F35" s="19">
        <f t="shared" ref="F35:F36" si="9">+E35*D35</f>
        <v>0</v>
      </c>
      <c r="G35" s="49">
        <v>2</v>
      </c>
      <c r="H35" s="19">
        <f t="shared" ref="H35" si="10">+G35*D35</f>
        <v>300000</v>
      </c>
    </row>
    <row r="36" spans="1:8">
      <c r="A36" s="14"/>
      <c r="B36" s="20" t="s">
        <v>53</v>
      </c>
      <c r="C36" s="21" t="s">
        <v>54</v>
      </c>
      <c r="D36" s="29">
        <v>650000</v>
      </c>
      <c r="E36" s="18">
        <v>1</v>
      </c>
      <c r="F36" s="19">
        <f t="shared" si="9"/>
        <v>650000</v>
      </c>
      <c r="G36" s="49">
        <v>7</v>
      </c>
      <c r="H36" s="19">
        <f>+G36*D36</f>
        <v>4550000</v>
      </c>
    </row>
    <row r="37" spans="1:8">
      <c r="A37" s="14"/>
      <c r="B37" s="45" t="s">
        <v>44</v>
      </c>
      <c r="C37" s="46" t="s">
        <v>45</v>
      </c>
      <c r="D37" s="47">
        <v>117612</v>
      </c>
      <c r="E37" s="18"/>
      <c r="F37" s="19">
        <f>+E37*D37</f>
        <v>0</v>
      </c>
      <c r="G37" s="49">
        <v>3</v>
      </c>
      <c r="H37" s="19">
        <f t="shared" ref="H37:H38" si="11">+G37*D37</f>
        <v>352836</v>
      </c>
    </row>
    <row r="38" spans="1:8">
      <c r="A38" s="14"/>
      <c r="B38" s="45" t="s">
        <v>46</v>
      </c>
      <c r="C38" s="46" t="s">
        <v>45</v>
      </c>
      <c r="D38" s="47">
        <v>137700</v>
      </c>
      <c r="E38" s="18"/>
      <c r="F38" s="19">
        <f>+E38*D38</f>
        <v>0</v>
      </c>
      <c r="G38" s="49">
        <v>1</v>
      </c>
      <c r="H38" s="19">
        <f t="shared" si="11"/>
        <v>137700</v>
      </c>
    </row>
    <row r="39" spans="1:8">
      <c r="A39" s="14" t="s">
        <v>40</v>
      </c>
      <c r="B39" s="15" t="s">
        <v>55</v>
      </c>
      <c r="C39" s="14"/>
      <c r="D39" s="16"/>
      <c r="E39" s="17"/>
      <c r="F39" s="16">
        <f>SUM(F35:F38)</f>
        <v>650000</v>
      </c>
      <c r="G39" s="50"/>
      <c r="H39" s="16">
        <f t="shared" ref="H39" si="12">SUM(H35:H38)</f>
        <v>5340536</v>
      </c>
    </row>
    <row r="40" spans="1:8">
      <c r="A40" s="14" t="s">
        <v>85</v>
      </c>
      <c r="B40" s="15" t="s">
        <v>60</v>
      </c>
      <c r="C40" s="14"/>
      <c r="D40" s="16"/>
      <c r="E40" s="17"/>
      <c r="F40" s="16">
        <f>+F39</f>
        <v>650000</v>
      </c>
      <c r="G40" s="48"/>
      <c r="H40" s="16">
        <f>+H39</f>
        <v>5340536</v>
      </c>
    </row>
    <row r="41" spans="1:8">
      <c r="A41" s="14" t="s">
        <v>86</v>
      </c>
      <c r="B41" s="15" t="s">
        <v>61</v>
      </c>
      <c r="C41" s="14"/>
      <c r="D41" s="16"/>
      <c r="E41" s="17"/>
      <c r="F41" s="16">
        <f>F34+F40</f>
        <v>40944600</v>
      </c>
      <c r="G41" s="48"/>
      <c r="H41" s="16">
        <f t="shared" ref="H41" si="13">H34+H40</f>
        <v>151142675.90000001</v>
      </c>
    </row>
    <row r="42" spans="1:8">
      <c r="A42" s="14" t="s">
        <v>87</v>
      </c>
      <c r="B42" s="15" t="s">
        <v>7</v>
      </c>
      <c r="C42" s="14"/>
      <c r="D42" s="16"/>
      <c r="E42" s="17"/>
      <c r="F42" s="16">
        <f>+F41*0.1</f>
        <v>4094460</v>
      </c>
      <c r="G42" s="48"/>
      <c r="H42" s="16">
        <f t="shared" ref="H42" si="14">+H41*0.1</f>
        <v>15114267.590000002</v>
      </c>
    </row>
    <row r="43" spans="1:8">
      <c r="A43" s="14" t="s">
        <v>88</v>
      </c>
      <c r="B43" s="15" t="s">
        <v>11</v>
      </c>
      <c r="C43" s="14"/>
      <c r="D43" s="16"/>
      <c r="E43" s="17"/>
      <c r="F43" s="16">
        <f>SUM(F41:F42)</f>
        <v>45039060</v>
      </c>
      <c r="G43" s="48"/>
      <c r="H43" s="16">
        <f>SUM(H41:H42)</f>
        <v>166256943.49000001</v>
      </c>
    </row>
    <row r="44" spans="1:8">
      <c r="A44" s="51"/>
      <c r="B44" s="52"/>
      <c r="C44" s="51"/>
      <c r="D44" s="53"/>
      <c r="E44" s="54"/>
      <c r="F44" s="53"/>
      <c r="G44" s="55"/>
      <c r="H44" s="53"/>
    </row>
    <row r="45" spans="1:8">
      <c r="A45" s="51"/>
      <c r="B45" s="52"/>
      <c r="C45" s="51"/>
      <c r="D45" s="53"/>
      <c r="E45" s="54"/>
      <c r="F45" s="53"/>
      <c r="G45" s="55"/>
      <c r="H45" s="53"/>
    </row>
    <row r="46" spans="1:8">
      <c r="B46" s="7" t="s">
        <v>4</v>
      </c>
    </row>
    <row r="47" spans="1:8">
      <c r="B47" s="69" t="s">
        <v>28</v>
      </c>
      <c r="F47" s="74" t="s">
        <v>30</v>
      </c>
      <c r="G47" s="74"/>
    </row>
    <row r="48" spans="1:8">
      <c r="B48" s="69"/>
      <c r="F48" s="71"/>
      <c r="G48" s="71"/>
    </row>
    <row r="49" spans="2:7">
      <c r="B49" s="69" t="s">
        <v>62</v>
      </c>
      <c r="F49" s="74" t="s">
        <v>31</v>
      </c>
      <c r="G49" s="74"/>
    </row>
    <row r="50" spans="2:7">
      <c r="B50" s="69"/>
      <c r="F50" s="71"/>
      <c r="G50" s="71"/>
    </row>
    <row r="51" spans="2:7" ht="13.8" customHeight="1">
      <c r="B51" s="5" t="s">
        <v>29</v>
      </c>
      <c r="F51" s="74" t="s">
        <v>42</v>
      </c>
      <c r="G51" s="74"/>
    </row>
    <row r="52" spans="2:7">
      <c r="B52" s="5"/>
      <c r="F52" s="71"/>
      <c r="G52" s="71"/>
    </row>
    <row r="53" spans="2:7">
      <c r="B53" s="7" t="s">
        <v>1</v>
      </c>
      <c r="C53" s="6"/>
      <c r="D53" s="6"/>
      <c r="E53" s="6"/>
      <c r="F53" s="71"/>
      <c r="G53" s="71"/>
    </row>
    <row r="54" spans="2:7">
      <c r="B54" s="10" t="s">
        <v>32</v>
      </c>
      <c r="C54" s="6"/>
      <c r="D54" s="6"/>
      <c r="E54" s="6"/>
      <c r="F54" s="71" t="s">
        <v>34</v>
      </c>
      <c r="G54" s="71"/>
    </row>
    <row r="55" spans="2:7">
      <c r="C55" s="6"/>
      <c r="D55" s="6"/>
      <c r="E55" s="6"/>
      <c r="F55" s="71"/>
      <c r="G55" s="71"/>
    </row>
    <row r="56" spans="2:7">
      <c r="B56" s="7" t="s">
        <v>2</v>
      </c>
      <c r="C56" s="6"/>
      <c r="D56" s="6"/>
      <c r="E56" s="6"/>
      <c r="F56" s="71"/>
      <c r="G56" s="71"/>
    </row>
    <row r="57" spans="2:7">
      <c r="B57" s="10" t="s">
        <v>33</v>
      </c>
      <c r="C57" s="6"/>
      <c r="D57" s="6"/>
      <c r="E57" s="6"/>
      <c r="F57" s="74" t="s">
        <v>41</v>
      </c>
      <c r="G57" s="74"/>
    </row>
    <row r="58" spans="2:7">
      <c r="F58" s="71"/>
      <c r="G58" s="71"/>
    </row>
    <row r="59" spans="2:7">
      <c r="B59" s="10" t="s">
        <v>18</v>
      </c>
      <c r="F59" s="10" t="s">
        <v>23</v>
      </c>
    </row>
  </sheetData>
  <mergeCells count="17">
    <mergeCell ref="F47:G47"/>
    <mergeCell ref="F49:G49"/>
    <mergeCell ref="F51:G51"/>
    <mergeCell ref="F57:G57"/>
    <mergeCell ref="A11:H11"/>
    <mergeCell ref="A13:A14"/>
    <mergeCell ref="B13:B14"/>
    <mergeCell ref="C13:C14"/>
    <mergeCell ref="D13:D14"/>
    <mergeCell ref="E13:F13"/>
    <mergeCell ref="G13:H13"/>
    <mergeCell ref="A1:H1"/>
    <mergeCell ref="A2:H2"/>
    <mergeCell ref="A3:H3"/>
    <mergeCell ref="B5:H5"/>
    <mergeCell ref="B6:H6"/>
    <mergeCell ref="A9:H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2023.01</vt:lpstr>
      <vt:lpstr>2023.02</vt:lpstr>
      <vt:lpstr>2023.03</vt:lpstr>
      <vt:lpstr>2023.04</vt:lpstr>
      <vt:lpstr>2023.06</vt:lpstr>
      <vt:lpstr>2023.07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2023-07-19T06:13:08Z</cp:lastPrinted>
  <dcterms:created xsi:type="dcterms:W3CDTF">2014-01-15T06:30:10Z</dcterms:created>
  <dcterms:modified xsi:type="dcterms:W3CDTF">2023-07-19T06:26:37Z</dcterms:modified>
</cp:coreProperties>
</file>