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S\RCM\Guitsetgel\Guitsetgel\"/>
    </mc:Choice>
  </mc:AlternateContent>
  <xr:revisionPtr revIDLastSave="0" documentId="13_ncr:1_{38C2AE2A-5D2E-4330-A244-78C20E9E492A}" xr6:coauthVersionLast="47" xr6:coauthVersionMax="47" xr10:uidLastSave="{00000000-0000-0000-0000-000000000000}"/>
  <bookViews>
    <workbookView xWindow="-28920" yWindow="-30" windowWidth="29040" windowHeight="15990" xr2:uid="{2C352401-3F5C-4A43-BA81-26A93C683F8F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1" l="1"/>
  <c r="I52" i="1" s="1"/>
  <c r="G52" i="1"/>
  <c r="H51" i="1"/>
  <c r="I51" i="1" s="1"/>
  <c r="G51" i="1"/>
  <c r="I50" i="1"/>
  <c r="H50" i="1"/>
  <c r="G50" i="1"/>
  <c r="H49" i="1"/>
  <c r="I49" i="1" s="1"/>
  <c r="G49" i="1"/>
  <c r="H48" i="1"/>
  <c r="I48" i="1" s="1"/>
  <c r="G48" i="1"/>
  <c r="H47" i="1"/>
  <c r="I47" i="1" s="1"/>
  <c r="G47" i="1"/>
  <c r="H44" i="1"/>
  <c r="G44" i="1"/>
  <c r="H43" i="1"/>
  <c r="I43" i="1" s="1"/>
  <c r="G43" i="1"/>
  <c r="H42" i="1"/>
  <c r="I42" i="1" s="1"/>
  <c r="G42" i="1"/>
  <c r="I41" i="1"/>
  <c r="H41" i="1"/>
  <c r="G41" i="1"/>
  <c r="H40" i="1"/>
  <c r="I40" i="1" s="1"/>
  <c r="G40" i="1"/>
  <c r="H39" i="1"/>
  <c r="I39" i="1" s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H34" i="1"/>
  <c r="I34" i="1" s="1"/>
  <c r="G34" i="1"/>
  <c r="G45" i="1" s="1"/>
  <c r="H32" i="1"/>
  <c r="I32" i="1" s="1"/>
  <c r="G32" i="1"/>
  <c r="G33" i="1" s="1"/>
  <c r="H31" i="1"/>
  <c r="I31" i="1" s="1"/>
  <c r="G31" i="1"/>
  <c r="H29" i="1"/>
  <c r="I29" i="1" s="1"/>
  <c r="G29" i="1"/>
  <c r="G30" i="1" s="1"/>
  <c r="H28" i="1"/>
  <c r="I28" i="1" s="1"/>
  <c r="I30" i="1" s="1"/>
  <c r="G28" i="1"/>
  <c r="H26" i="1"/>
  <c r="I26" i="1" s="1"/>
  <c r="G26" i="1"/>
  <c r="H25" i="1"/>
  <c r="I25" i="1" s="1"/>
  <c r="G25" i="1"/>
  <c r="H24" i="1"/>
  <c r="I24" i="1" s="1"/>
  <c r="G24" i="1"/>
  <c r="H23" i="1"/>
  <c r="I23" i="1" s="1"/>
  <c r="G23" i="1"/>
  <c r="H22" i="1"/>
  <c r="I22" i="1" s="1"/>
  <c r="G22" i="1"/>
  <c r="G27" i="1" s="1"/>
  <c r="H20" i="1"/>
  <c r="I20" i="1" s="1"/>
  <c r="G20" i="1"/>
  <c r="G21" i="1" s="1"/>
  <c r="I19" i="1"/>
  <c r="H19" i="1"/>
  <c r="G19" i="1"/>
  <c r="H17" i="1"/>
  <c r="I17" i="1" s="1"/>
  <c r="G17" i="1"/>
  <c r="H16" i="1"/>
  <c r="I16" i="1" s="1"/>
  <c r="G16" i="1"/>
  <c r="H15" i="1"/>
  <c r="I15" i="1" s="1"/>
  <c r="G15" i="1"/>
  <c r="G18" i="1" s="1"/>
  <c r="G14" i="1"/>
  <c r="H13" i="1"/>
  <c r="I13" i="1" s="1"/>
  <c r="I14" i="1" s="1"/>
  <c r="G13" i="1"/>
  <c r="I21" i="1" l="1"/>
  <c r="G53" i="1"/>
  <c r="G56" i="1" s="1"/>
  <c r="I27" i="1"/>
  <c r="I33" i="1"/>
  <c r="G46" i="1"/>
  <c r="I18" i="1"/>
  <c r="I45" i="1"/>
  <c r="I53" i="1"/>
  <c r="G55" i="1" l="1"/>
  <c r="G57" i="1" s="1"/>
  <c r="I46" i="1"/>
  <c r="I55" i="1" s="1"/>
  <c r="I56" i="1" l="1"/>
  <c r="I57" i="1" s="1"/>
  <c r="I58" i="1" s="1"/>
</calcChain>
</file>

<file path=xl/sharedStrings.xml><?xml version="1.0" encoding="utf-8"?>
<sst xmlns="http://schemas.openxmlformats.org/spreadsheetml/2006/main" count="125" uniqueCount="96">
  <si>
    <t>УЛСЫН ТӨСВИЙН ХӨРӨНГӨӨР ГҮЙЦЭТГЭЖ БАЙГАА "ГЕОЛОГИЙН БАРИМТ - 1" ТӨСЛИЙН</t>
  </si>
  <si>
    <t>АЖЛЫН ГҮЙЦЭТГЭЛ</t>
  </si>
  <si>
    <t>2023 оны 07 дугаар сарын 01 -нээс 07 дугаар сарын 31-ны өдөр хүртэл</t>
  </si>
  <si>
    <t>№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</si>
  <si>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</si>
  <si>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</si>
  <si>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</si>
  <si>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</si>
  <si>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</si>
  <si>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</si>
  <si>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</si>
  <si>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</si>
  <si>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</si>
  <si>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</si>
  <si>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</si>
  <si>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</si>
  <si>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</si>
  <si>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Гүйцэтгэгч:</t>
  </si>
  <si>
    <t>Танилцсан:</t>
  </si>
  <si>
    <t xml:space="preserve">Хянасан: 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</si>
  <si>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</si>
  <si>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</si>
  <si>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6 дугаар хавсралт</t>
  </si>
  <si>
    <t>Ажлын нэр, төрөл</t>
  </si>
  <si>
    <t>Төсөл, төсөв зохиолт</t>
  </si>
  <si>
    <t>Бэлтгэл ажлын дүн</t>
  </si>
  <si>
    <t xml:space="preserve"> - Жижиг масштабын геологийн судалгааны ажлуудын тоон мэдээллийг нэгтгэх,</t>
  </si>
  <si>
    <t xml:space="preserve"> - Геологийн суурь судалгаа, региональ геологи, үнэмлэхүй насны судалгаа, палеонтологийн олдвор, болон ашигт малтмалын төрөлжсөн сан үүсгэх,</t>
  </si>
  <si>
    <t xml:space="preserve"> - Геомэдээллийн систем дэх төрөлжсөн мэдээллийн санг мэдээлэл, өгөгдлөөр баяжуулах</t>
  </si>
  <si>
    <t>Эрдэс баялгийн судалгааны тоон мэдээллийг нэгтгэх, санг баяжуулах ажлын дүн</t>
  </si>
  <si>
    <t xml:space="preserve"> - жижиг масштабын геологийн судалгааны ажлуудын тоон мэдээллийг нэгтгэх,</t>
  </si>
  <si>
    <t xml:space="preserve"> - гидрогеологи, геоэкологи, инженер геологийн төрөлжсөн сан үүсгэх</t>
  </si>
  <si>
    <t>Гидрогеологи, геоэкологи, инженер геологийн талаар бүх төрлийн мэдээллийг нэгтгэх, үүссэн мэдээллээр төрөлжсөн санг баяжуулах ажлын дүн</t>
  </si>
  <si>
    <t xml:space="preserve"> - Эрдэмтэд, геологич, судлаачдын бүтээлийн жагсаалтыг гаргах;</t>
  </si>
  <si>
    <t xml:space="preserve"> - Гадаадын судлаачдын эрдэм шинжилгээний бүтээлийн жагсаалт гаргах;</t>
  </si>
  <si>
    <t xml:space="preserve"> - Судалгааны төрлөөр ялган боловсруулалт хийх</t>
  </si>
  <si>
    <t xml:space="preserve"> - Байрзүйн холболттой эрдэм шинжилгээний өгүүлэлийн сан бүрдүүлэх;</t>
  </si>
  <si>
    <t xml:space="preserve"> - Эрдэм шинжилгээний бүтээлийн сангаар  цахим бүтээлийн сан үүсгэх</t>
  </si>
  <si>
    <t>Эрдэмтдийн бүтээлийн мэдээллүүдээр орон зайн цахим бүтээлийн санг үүсгэх ажлын дүн</t>
  </si>
  <si>
    <t xml:space="preserve"> - Геологийн судалгааны ажлын тайлангуудаар монгол, англи хэлээр хураангуй бэлтгэж, МонГеоКат системд оруулах,</t>
  </si>
  <si>
    <t xml:space="preserve"> - Координат, хамрах хүрээ нь тодорхой тайланг ВебГМС системд оруулах;</t>
  </si>
  <si>
    <t>Геомэдээллийн мета-өгөгдлийн каталогийг баяжуулах ажлын дүн</t>
  </si>
  <si>
    <t xml:space="preserve"> - Онцлог болон сонирхолтой тогтоцын судалгааны материалын жагсаалт гаргах</t>
  </si>
  <si>
    <t xml:space="preserve"> -  Геологийн онцлог тогтоцыг төрөлжүүлэн мэдээллийн санг үүсгэх </t>
  </si>
  <si>
    <t>Геологийн сонирхолтой тогтоцын суурь мэдээллийн санг шинээр үүсгэх ажлын дүн</t>
  </si>
  <si>
    <t xml:space="preserve">Зургийн төрөл тус бүрээр заавар, зөвлөмж, гарын авлага боловсруулах /кодчлол/ </t>
  </si>
  <si>
    <t>Төслийн үр дүнгийн тайлан боловсруулалт</t>
  </si>
  <si>
    <t>Хээрийн мэдээлэл цуглуулах, боловсруулах "Монгеокол" системийг шинэчлэх, сайжруулах</t>
  </si>
  <si>
    <t>Нөөцийн бүртгэлийн "Монгеомин" системийн програм хангамжийг сайжруулах</t>
  </si>
  <si>
    <t>Геологийн мэдээллийн каталог "Монгеокат" системийг шинэчлэх, сайжруулах</t>
  </si>
  <si>
    <t>Геомэдээллийн систем болон Геомэдээллийн бүтээгдэхүүний порталын програм хангамжийг шинэчлэх, сайжруулах</t>
  </si>
  <si>
    <t>Өмнөговь аймгийн хэмжээнд олгогдсон хүчин төгөлдөр бус тусгай зөвшөөрлийн хайгуулын ажлын жилийн болон үр дүнгийн тайлангийн тоон мэдээллийг нэгтгэх</t>
  </si>
  <si>
    <t>Өгөгдлийн сан, техник, мэдээллийн технологийн дэд бүтцийг тохируулах үйлчилгээний ажил</t>
  </si>
  <si>
    <t>Тээвэр</t>
  </si>
  <si>
    <t>Томилолт</t>
  </si>
  <si>
    <t>Зочид буудал</t>
  </si>
  <si>
    <t xml:space="preserve">Бусад ажлын дүн </t>
  </si>
  <si>
    <t>Өөрийн хүчний ажлын дүн (I+II+III+IV+V+VI+VII)</t>
  </si>
  <si>
    <t xml:space="preserve">Техник, тоног төхөөрөмжийн түрээс </t>
  </si>
  <si>
    <t>Ажлын байрны түрээс</t>
  </si>
  <si>
    <t>Хурал, семинар зохион байгуулах байрны түрээсийн үйлчилгээ</t>
  </si>
  <si>
    <t>Цахим баримтын удирдлагын системд текстийн тэмдэг танигч модулийг нэгтгэх үйлчилгээний ажил</t>
  </si>
  <si>
    <t>Цахим баримтын удирдлагын бүртгэлийн модулийг сайжруулах үйлчилгээний ажил</t>
  </si>
  <si>
    <t>Геомэдээллийн порталын мэдээллийн аюулгүй байдлыг сайжруулах үйлчилгээний ажил</t>
  </si>
  <si>
    <t>Гадны байгууллагын дүн</t>
  </si>
  <si>
    <t>Магадлашгүй зардал</t>
  </si>
  <si>
    <t>НИЙТ АЖЛЫН ЦЭВЭР ДҮН /VIII+IX/</t>
  </si>
  <si>
    <t>НӨАТ /10%/</t>
  </si>
  <si>
    <t>НИЙТ АЖЛЫН ДҮН /X+XI+XII/</t>
  </si>
  <si>
    <t>“Рич сёркол Монгол” ХХК-ийн захирал</t>
  </si>
  <si>
    <t>“Рич сёркол Монгол” ХХК-ийн нягтлан бодогч</t>
  </si>
  <si>
    <t>“Рич сёркол Монгол” ХХК-ийн төслийн ахлагч</t>
  </si>
  <si>
    <t xml:space="preserve">ҮГА -ны Гео-мэдээллийн төвийн дарга </t>
  </si>
  <si>
    <t>ҮГА -ны Гео-мэдээллийн төвийн зургийн сан хариуцсан ажилтан</t>
  </si>
  <si>
    <t>ҮГА -ны Эрдэс баялгийн судалгаа, төлөвлөлт, эдийн засгийн</t>
  </si>
  <si>
    <t>хэлтсийн нормчлол, санхүүжилт хариуцсан мэргэжилтэн</t>
  </si>
  <si>
    <t>Хэмжих</t>
  </si>
  <si>
    <t>нэгж</t>
  </si>
  <si>
    <t>х.ө</t>
  </si>
  <si>
    <t>км</t>
  </si>
  <si>
    <t>төг/сар</t>
  </si>
  <si>
    <t>удаа</t>
  </si>
  <si>
    <t>ш</t>
  </si>
  <si>
    <t xml:space="preserve">Нэгжийн </t>
  </si>
  <si>
    <t>өртөг</t>
  </si>
  <si>
    <t>Тайлант сарын гүйцэтгэл</t>
  </si>
  <si>
    <t>тоо</t>
  </si>
  <si>
    <t>Гэрээний дүн: 2 000 000 000 төгрөг</t>
  </si>
  <si>
    <t>дүн</t>
  </si>
  <si>
    <t>А.Отгонбаатар</t>
  </si>
  <si>
    <t>А.Хонгорзул</t>
  </si>
  <si>
    <t>Ш.Алтаншагай</t>
  </si>
  <si>
    <t>Ц.Минжинсор</t>
  </si>
  <si>
    <t>Ч.Төржаргал</t>
  </si>
  <si>
    <t>И.Баттуяа</t>
  </si>
  <si>
    <t>Оны эхнээс гарсан гүйцэтгэл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</si>
</sst>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9C570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Roboto Light"/>
      <family val="2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8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8" fillId="4" borderId="0" xfId="0" applyFont="1" applyFill="1"/>
    <xf numFmtId="0" fontId="6" fillId="4" borderId="0" xfId="0" applyFont="1" applyFill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4" fontId="11" fillId="0" borderId="4" xfId="1" applyNumberFormat="1" applyFont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 vertical="center"/>
    </xf>
    <xf numFmtId="164" fontId="11" fillId="0" borderId="1" xfId="1" applyNumberFormat="1" applyFont="1" applyBorder="1" applyAlignment="1">
      <alignment horizontal="right" vertical="center"/>
    </xf>
    <xf numFmtId="164" fontId="11" fillId="3" borderId="1" xfId="1" applyNumberFormat="1" applyFont="1" applyFill="1" applyBorder="1" applyAlignment="1">
      <alignment horizontal="right" vertical="center"/>
    </xf>
    <xf numFmtId="164" fontId="11" fillId="0" borderId="1" xfId="1" applyNumberFormat="1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10" fillId="3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8" fillId="4" borderId="0" xfId="0" applyNumberFormat="1" applyFont="1" applyFill="1"/>
    <xf numFmtId="0" fontId="6" fillId="4" borderId="0" xfId="0" quotePrefix="1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y%20WORKS\RCM\Guitsetgel\A47_Geobarimt_1_2023.xlsx" TargetMode="External"/><Relationship Id="rId1" Type="http://schemas.openxmlformats.org/officeDocument/2006/relationships/externalLinkPath" Target="/My%20WORKS/RCM/Guitsetgel/A47_Geobarimt_1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1 сар"/>
      <sheetName val="2 сар"/>
      <sheetName val="3 сар"/>
      <sheetName val="4 сар"/>
      <sheetName val="5 сар"/>
      <sheetName val="6 сар"/>
      <sheetName val="7 сар"/>
      <sheetName val="Sheet1"/>
    </sheetNames>
    <sheetDataSet>
      <sheetData sheetId="0"/>
      <sheetData sheetId="1">
        <row r="13">
          <cell r="G13">
            <v>10</v>
          </cell>
        </row>
      </sheetData>
      <sheetData sheetId="2"/>
      <sheetData sheetId="3"/>
      <sheetData sheetId="4"/>
      <sheetData sheetId="5"/>
      <sheetData sheetId="6">
        <row r="15">
          <cell r="H15">
            <v>229</v>
          </cell>
        </row>
        <row r="16">
          <cell r="H16">
            <v>108</v>
          </cell>
        </row>
        <row r="17">
          <cell r="H17">
            <v>248</v>
          </cell>
        </row>
        <row r="19">
          <cell r="H19">
            <v>266</v>
          </cell>
        </row>
        <row r="20">
          <cell r="H20">
            <v>321</v>
          </cell>
        </row>
        <row r="22">
          <cell r="H22">
            <v>70</v>
          </cell>
        </row>
        <row r="23">
          <cell r="H23">
            <v>72</v>
          </cell>
        </row>
        <row r="24">
          <cell r="H24">
            <v>73</v>
          </cell>
        </row>
        <row r="25">
          <cell r="H25">
            <v>72</v>
          </cell>
        </row>
        <row r="26">
          <cell r="H26">
            <v>156</v>
          </cell>
        </row>
        <row r="28">
          <cell r="H28">
            <v>276</v>
          </cell>
        </row>
        <row r="29">
          <cell r="H29">
            <v>54</v>
          </cell>
        </row>
        <row r="31">
          <cell r="H31">
            <v>87</v>
          </cell>
        </row>
        <row r="32">
          <cell r="H32">
            <v>139</v>
          </cell>
        </row>
        <row r="34">
          <cell r="H34">
            <v>98</v>
          </cell>
        </row>
        <row r="35">
          <cell r="H35">
            <v>71</v>
          </cell>
        </row>
        <row r="36">
          <cell r="H36">
            <v>76</v>
          </cell>
        </row>
        <row r="37">
          <cell r="H37">
            <v>125</v>
          </cell>
        </row>
        <row r="38">
          <cell r="H38">
            <v>92</v>
          </cell>
        </row>
        <row r="39">
          <cell r="H39">
            <v>106</v>
          </cell>
        </row>
        <row r="40">
          <cell r="H40">
            <v>70</v>
          </cell>
        </row>
        <row r="41">
          <cell r="H41">
            <v>68</v>
          </cell>
        </row>
        <row r="42">
          <cell r="H42">
            <v>5000</v>
          </cell>
        </row>
        <row r="43">
          <cell r="H43">
            <v>42</v>
          </cell>
        </row>
        <row r="47">
          <cell r="H47">
            <v>24</v>
          </cell>
        </row>
        <row r="48">
          <cell r="H48">
            <v>6</v>
          </cell>
        </row>
        <row r="49">
          <cell r="H49">
            <v>1</v>
          </cell>
        </row>
        <row r="57">
          <cell r="I57">
            <v>507765500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2C9EE-15D9-4D6E-BD25-BE54F9667C69}">
  <dimension ref="B1:I73"/>
  <sheetViews>
    <sheetView tabSelected="1" topLeftCell="A31" workbookViewId="0">
      <selection activeCell="A54" sqref="A54:XFD54"/>
    </sheetView>
  </sheetViews>
  <sheetFormatPr defaultRowHeight="14.25" x14ac:dyDescent="0.2"/>
  <cols>
    <col min="1" max="1" width="1.75" customWidth="1"/>
    <col min="2" max="2" width="3.875" customWidth="1"/>
    <col min="3" max="3" width="67" customWidth="1"/>
    <col min="4" max="4" width="6.75" bestFit="1" customWidth="1"/>
    <col min="5" max="5" width="9.375" customWidth="1"/>
    <col min="6" max="6" width="4.375" customWidth="1"/>
    <col min="7" max="7" width="12.875" bestFit="1" customWidth="1"/>
    <col min="8" max="8" width="8.75" customWidth="1"/>
    <col min="9" max="9" width="13.125" customWidth="1"/>
  </cols>
  <sheetData>
    <row r="1" spans="2:9" x14ac:dyDescent="0.2">
      <c r="B1" s="1"/>
      <c r="C1" s="52" t="s">
        <v>20</v>
      </c>
      <c r="D1" s="52"/>
      <c r="E1" s="52"/>
      <c r="F1" s="52"/>
      <c r="G1" s="52"/>
      <c r="H1" s="52"/>
      <c r="I1" s="52"/>
    </row>
    <row r="2" spans="2:9" x14ac:dyDescent="0.2">
      <c r="B2" s="1"/>
      <c r="C2" s="52" t="s">
        <v>21</v>
      </c>
      <c r="D2" s="52"/>
      <c r="E2" s="52"/>
      <c r="F2" s="52"/>
      <c r="G2" s="52"/>
      <c r="H2" s="52"/>
      <c r="I2" s="52"/>
    </row>
    <row r="3" spans="2:9" x14ac:dyDescent="0.2">
      <c r="B3" s="1"/>
      <c r="C3" s="52" t="s">
        <v>22</v>
      </c>
      <c r="D3" s="52"/>
      <c r="E3" s="52"/>
      <c r="F3" s="52"/>
      <c r="G3" s="52"/>
      <c r="H3" s="52"/>
      <c r="I3" s="52"/>
    </row>
    <row r="4" spans="2:9" ht="15.75" x14ac:dyDescent="0.3">
      <c r="B4" s="1"/>
      <c r="C4" s="8"/>
      <c r="D4" s="8"/>
      <c r="E4" s="8"/>
      <c r="F4" s="8"/>
      <c r="G4" s="8"/>
      <c r="H4" s="8"/>
      <c r="I4" s="8"/>
    </row>
    <row r="5" spans="2:9" x14ac:dyDescent="0.2">
      <c r="B5" s="53" t="s">
        <v>0</v>
      </c>
      <c r="C5" s="53"/>
      <c r="D5" s="53"/>
      <c r="E5" s="53"/>
      <c r="F5" s="53"/>
      <c r="G5" s="53"/>
      <c r="H5" s="53"/>
      <c r="I5" s="53"/>
    </row>
    <row r="6" spans="2:9" x14ac:dyDescent="0.2">
      <c r="B6" s="53" t="s">
        <v>1</v>
      </c>
      <c r="C6" s="53"/>
      <c r="D6" s="53"/>
      <c r="E6" s="53"/>
      <c r="F6" s="53"/>
      <c r="G6" s="53"/>
      <c r="H6" s="53"/>
      <c r="I6" s="53"/>
    </row>
    <row r="7" spans="2:9" x14ac:dyDescent="0.2">
      <c r="B7" s="54" t="s">
        <v>2</v>
      </c>
      <c r="C7" s="54"/>
      <c r="D7" s="54"/>
      <c r="E7" s="54"/>
      <c r="F7" s="54"/>
      <c r="G7" s="54"/>
      <c r="H7" s="54"/>
      <c r="I7" s="54"/>
    </row>
    <row r="8" spans="2:9" x14ac:dyDescent="0.2">
      <c r="B8" s="1"/>
      <c r="C8" s="1"/>
      <c r="D8" s="1"/>
      <c r="E8" s="1"/>
      <c r="F8" s="1"/>
      <c r="G8" s="54" t="s">
        <v>87</v>
      </c>
      <c r="H8" s="54"/>
      <c r="I8" s="54"/>
    </row>
    <row r="9" spans="2:9" x14ac:dyDescent="0.2">
      <c r="B9" s="1"/>
      <c r="C9" s="1"/>
      <c r="D9" s="1"/>
      <c r="E9" s="1"/>
      <c r="F9" s="1"/>
      <c r="G9" s="1"/>
      <c r="H9" s="1"/>
      <c r="I9" s="1"/>
    </row>
    <row r="10" spans="2:9" ht="26.25" customHeight="1" x14ac:dyDescent="0.2">
      <c r="B10" s="50" t="s">
        <v>3</v>
      </c>
      <c r="C10" s="50" t="s">
        <v>23</v>
      </c>
      <c r="D10" s="21" t="s">
        <v>76</v>
      </c>
      <c r="E10" s="21" t="s">
        <v>83</v>
      </c>
      <c r="F10" s="51" t="s">
        <v>85</v>
      </c>
      <c r="G10" s="51"/>
      <c r="H10" s="51" t="s">
        <v>95</v>
      </c>
      <c r="I10" s="51"/>
    </row>
    <row r="11" spans="2:9" x14ac:dyDescent="0.2">
      <c r="B11" s="50"/>
      <c r="C11" s="50"/>
      <c r="D11" s="22" t="s">
        <v>77</v>
      </c>
      <c r="E11" s="22" t="s">
        <v>84</v>
      </c>
      <c r="F11" s="2" t="s">
        <v>86</v>
      </c>
      <c r="G11" s="2" t="s">
        <v>88</v>
      </c>
      <c r="H11" s="2" t="s">
        <v>86</v>
      </c>
      <c r="I11" s="2" t="s">
        <v>88</v>
      </c>
    </row>
    <row r="12" spans="2:9" x14ac:dyDescent="0.2">
      <c r="B12" s="2">
        <v>0</v>
      </c>
      <c r="C12" s="9">
        <v>1</v>
      </c>
      <c r="D12" s="2">
        <v>2</v>
      </c>
      <c r="E12" s="2">
        <v>3</v>
      </c>
      <c r="F12" s="2">
        <v>4</v>
      </c>
      <c r="G12" s="2">
        <v>5</v>
      </c>
      <c r="H12" s="2">
        <v>6</v>
      </c>
      <c r="I12" s="2">
        <v>7</v>
      </c>
    </row>
    <row r="13" spans="2:9" x14ac:dyDescent="0.2">
      <c r="B13" s="3"/>
      <c r="C13" s="10" t="s">
        <v>24</v>
      </c>
      <c r="D13" s="23" t="s">
        <v>78</v>
      </c>
      <c r="E13" s="28">
        <v>150000</v>
      </c>
      <c r="F13" s="36">
        <v>0</v>
      </c>
      <c r="G13" s="32">
        <f>E13*F13</f>
        <v>0</v>
      </c>
      <c r="H13" s="43">
        <f>F13+'[1]1 сар'!G13</f>
        <v>10</v>
      </c>
      <c r="I13" s="46">
        <f>H13*E13</f>
        <v>1500000</v>
      </c>
    </row>
    <row r="14" spans="2:9" x14ac:dyDescent="0.2">
      <c r="B14" s="4" t="s">
        <v>4</v>
      </c>
      <c r="C14" s="11" t="s">
        <v>25</v>
      </c>
      <c r="D14" s="24"/>
      <c r="E14" s="29"/>
      <c r="F14" s="37"/>
      <c r="G14" s="34">
        <f>SUM(G13)</f>
        <v>0</v>
      </c>
      <c r="H14" s="44"/>
      <c r="I14" s="47">
        <f>SUM(I13)</f>
        <v>1500000</v>
      </c>
    </row>
    <row r="15" spans="2:9" x14ac:dyDescent="0.2">
      <c r="B15" s="3"/>
      <c r="C15" s="12" t="s">
        <v>26</v>
      </c>
      <c r="D15" s="25" t="s">
        <v>78</v>
      </c>
      <c r="E15" s="30">
        <v>135000</v>
      </c>
      <c r="F15" s="36">
        <v>33</v>
      </c>
      <c r="G15" s="32">
        <f>E15*F15</f>
        <v>4455000</v>
      </c>
      <c r="H15" s="43">
        <f>F15+'[1]6 сар'!H15</f>
        <v>262</v>
      </c>
      <c r="I15" s="46">
        <f t="shared" ref="I15:I17" si="0">H15*E15</f>
        <v>35370000</v>
      </c>
    </row>
    <row r="16" spans="2:9" ht="25.5" x14ac:dyDescent="0.2">
      <c r="B16" s="3"/>
      <c r="C16" s="12" t="s">
        <v>27</v>
      </c>
      <c r="D16" s="25" t="s">
        <v>78</v>
      </c>
      <c r="E16" s="30">
        <v>130000</v>
      </c>
      <c r="F16" s="36">
        <v>16</v>
      </c>
      <c r="G16" s="32">
        <f t="shared" ref="G16:G17" si="1">E16*F16</f>
        <v>2080000</v>
      </c>
      <c r="H16" s="43">
        <f>F16+'[1]6 сар'!H16</f>
        <v>124</v>
      </c>
      <c r="I16" s="46">
        <f t="shared" si="0"/>
        <v>16120000</v>
      </c>
    </row>
    <row r="17" spans="2:9" x14ac:dyDescent="0.2">
      <c r="B17" s="3"/>
      <c r="C17" s="12" t="s">
        <v>28</v>
      </c>
      <c r="D17" s="25" t="s">
        <v>78</v>
      </c>
      <c r="E17" s="30">
        <v>155000</v>
      </c>
      <c r="F17" s="36">
        <v>33</v>
      </c>
      <c r="G17" s="32">
        <f t="shared" si="1"/>
        <v>5115000</v>
      </c>
      <c r="H17" s="43">
        <f>F17+'[1]6 сар'!H17</f>
        <v>281</v>
      </c>
      <c r="I17" s="46">
        <f t="shared" si="0"/>
        <v>43555000</v>
      </c>
    </row>
    <row r="18" spans="2:9" x14ac:dyDescent="0.2">
      <c r="B18" s="4" t="s">
        <v>5</v>
      </c>
      <c r="C18" s="13" t="s">
        <v>29</v>
      </c>
      <c r="D18" s="26"/>
      <c r="E18" s="31"/>
      <c r="F18" s="37"/>
      <c r="G18" s="42">
        <f>SUM(G15:G17)</f>
        <v>11650000</v>
      </c>
      <c r="H18" s="41"/>
      <c r="I18" s="42">
        <f>SUM(I15:I17)</f>
        <v>95045000</v>
      </c>
    </row>
    <row r="19" spans="2:9" x14ac:dyDescent="0.2">
      <c r="B19" s="3"/>
      <c r="C19" s="12" t="s">
        <v>30</v>
      </c>
      <c r="D19" s="25" t="s">
        <v>78</v>
      </c>
      <c r="E19" s="30">
        <v>120000</v>
      </c>
      <c r="F19" s="36">
        <v>44</v>
      </c>
      <c r="G19" s="32">
        <f t="shared" ref="G19:G20" si="2">E19*F19</f>
        <v>5280000</v>
      </c>
      <c r="H19" s="43">
        <f>F19+'[1]6 сар'!H19</f>
        <v>310</v>
      </c>
      <c r="I19" s="46">
        <f t="shared" ref="I19:I20" si="3">H19*E19</f>
        <v>37200000</v>
      </c>
    </row>
    <row r="20" spans="2:9" x14ac:dyDescent="0.2">
      <c r="B20" s="3"/>
      <c r="C20" s="12" t="s">
        <v>31</v>
      </c>
      <c r="D20" s="25" t="s">
        <v>78</v>
      </c>
      <c r="E20" s="30">
        <v>120000</v>
      </c>
      <c r="F20" s="36">
        <v>55</v>
      </c>
      <c r="G20" s="32">
        <f t="shared" si="2"/>
        <v>6600000</v>
      </c>
      <c r="H20" s="43">
        <f>F20+'[1]6 сар'!H20</f>
        <v>376</v>
      </c>
      <c r="I20" s="46">
        <f t="shared" si="3"/>
        <v>45120000</v>
      </c>
    </row>
    <row r="21" spans="2:9" ht="25.5" x14ac:dyDescent="0.2">
      <c r="B21" s="4" t="s">
        <v>6</v>
      </c>
      <c r="C21" s="13" t="s">
        <v>32</v>
      </c>
      <c r="D21" s="26"/>
      <c r="E21" s="31"/>
      <c r="F21" s="37"/>
      <c r="G21" s="42">
        <f>SUM(G19:G20)</f>
        <v>11880000</v>
      </c>
      <c r="H21" s="41"/>
      <c r="I21" s="42">
        <f>SUM(I19:I20)</f>
        <v>82320000</v>
      </c>
    </row>
    <row r="22" spans="2:9" x14ac:dyDescent="0.2">
      <c r="B22" s="3"/>
      <c r="C22" s="12" t="s">
        <v>33</v>
      </c>
      <c r="D22" s="25" t="s">
        <v>78</v>
      </c>
      <c r="E22" s="30">
        <v>110000</v>
      </c>
      <c r="F22" s="36">
        <v>9</v>
      </c>
      <c r="G22" s="32">
        <f t="shared" ref="G22:G26" si="4">E22*F22</f>
        <v>990000</v>
      </c>
      <c r="H22" s="43">
        <f>F22+'[1]6 сар'!H22</f>
        <v>79</v>
      </c>
      <c r="I22" s="46">
        <f t="shared" ref="I22:I26" si="5">H22*E22</f>
        <v>8690000</v>
      </c>
    </row>
    <row r="23" spans="2:9" x14ac:dyDescent="0.2">
      <c r="B23" s="3"/>
      <c r="C23" s="12" t="s">
        <v>34</v>
      </c>
      <c r="D23" s="25" t="s">
        <v>78</v>
      </c>
      <c r="E23" s="30">
        <v>110000</v>
      </c>
      <c r="F23" s="36">
        <v>12</v>
      </c>
      <c r="G23" s="32">
        <f t="shared" si="4"/>
        <v>1320000</v>
      </c>
      <c r="H23" s="43">
        <f>F23+'[1]6 сар'!H23</f>
        <v>84</v>
      </c>
      <c r="I23" s="46">
        <f t="shared" si="5"/>
        <v>9240000</v>
      </c>
    </row>
    <row r="24" spans="2:9" x14ac:dyDescent="0.2">
      <c r="B24" s="3"/>
      <c r="C24" s="12" t="s">
        <v>35</v>
      </c>
      <c r="D24" s="25" t="s">
        <v>78</v>
      </c>
      <c r="E24" s="30">
        <v>110000</v>
      </c>
      <c r="F24" s="36">
        <v>15</v>
      </c>
      <c r="G24" s="32">
        <f t="shared" si="4"/>
        <v>1650000</v>
      </c>
      <c r="H24" s="43">
        <f>F24+'[1]6 сар'!H24</f>
        <v>88</v>
      </c>
      <c r="I24" s="46">
        <f t="shared" si="5"/>
        <v>9680000</v>
      </c>
    </row>
    <row r="25" spans="2:9" x14ac:dyDescent="0.2">
      <c r="B25" s="3"/>
      <c r="C25" s="12" t="s">
        <v>36</v>
      </c>
      <c r="D25" s="25" t="s">
        <v>78</v>
      </c>
      <c r="E25" s="30">
        <v>110000</v>
      </c>
      <c r="F25" s="36">
        <v>12</v>
      </c>
      <c r="G25" s="32">
        <f t="shared" si="4"/>
        <v>1320000</v>
      </c>
      <c r="H25" s="43">
        <f>F25+'[1]6 сар'!H25</f>
        <v>84</v>
      </c>
      <c r="I25" s="46">
        <f t="shared" si="5"/>
        <v>9240000</v>
      </c>
    </row>
    <row r="26" spans="2:9" x14ac:dyDescent="0.2">
      <c r="B26" s="3"/>
      <c r="C26" s="12" t="s">
        <v>37</v>
      </c>
      <c r="D26" s="25" t="s">
        <v>78</v>
      </c>
      <c r="E26" s="30">
        <v>110000</v>
      </c>
      <c r="F26" s="36">
        <v>26</v>
      </c>
      <c r="G26" s="32">
        <f t="shared" si="4"/>
        <v>2860000</v>
      </c>
      <c r="H26" s="43">
        <f>F26+'[1]6 сар'!H26</f>
        <v>182</v>
      </c>
      <c r="I26" s="46">
        <f t="shared" si="5"/>
        <v>20020000</v>
      </c>
    </row>
    <row r="27" spans="2:9" x14ac:dyDescent="0.2">
      <c r="B27" s="4" t="s">
        <v>7</v>
      </c>
      <c r="C27" s="13" t="s">
        <v>38</v>
      </c>
      <c r="D27" s="26"/>
      <c r="E27" s="31"/>
      <c r="F27" s="37"/>
      <c r="G27" s="42">
        <f>SUM(G22:G26)</f>
        <v>8140000</v>
      </c>
      <c r="H27" s="41"/>
      <c r="I27" s="42">
        <f>SUM(I22:I26)</f>
        <v>56870000</v>
      </c>
    </row>
    <row r="28" spans="2:9" ht="25.5" x14ac:dyDescent="0.2">
      <c r="B28" s="3"/>
      <c r="C28" s="12" t="s">
        <v>39</v>
      </c>
      <c r="D28" s="25" t="s">
        <v>78</v>
      </c>
      <c r="E28" s="30">
        <v>120000</v>
      </c>
      <c r="F28" s="36">
        <v>54</v>
      </c>
      <c r="G28" s="32">
        <f t="shared" ref="G28:G29" si="6">E28*F28</f>
        <v>6480000</v>
      </c>
      <c r="H28" s="43">
        <f>F28+'[1]6 сар'!H28</f>
        <v>330</v>
      </c>
      <c r="I28" s="46">
        <f t="shared" ref="I28:I29" si="7">H28*E28</f>
        <v>39600000</v>
      </c>
    </row>
    <row r="29" spans="2:9" x14ac:dyDescent="0.2">
      <c r="B29" s="3"/>
      <c r="C29" s="12" t="s">
        <v>40</v>
      </c>
      <c r="D29" s="25" t="s">
        <v>78</v>
      </c>
      <c r="E29" s="30">
        <v>120000</v>
      </c>
      <c r="F29" s="36">
        <v>8</v>
      </c>
      <c r="G29" s="32">
        <f t="shared" si="6"/>
        <v>960000</v>
      </c>
      <c r="H29" s="43">
        <f>F29+'[1]6 сар'!H29</f>
        <v>62</v>
      </c>
      <c r="I29" s="46">
        <f t="shared" si="7"/>
        <v>7440000</v>
      </c>
    </row>
    <row r="30" spans="2:9" x14ac:dyDescent="0.2">
      <c r="B30" s="4" t="s">
        <v>8</v>
      </c>
      <c r="C30" s="13" t="s">
        <v>41</v>
      </c>
      <c r="D30" s="26"/>
      <c r="E30" s="31"/>
      <c r="F30" s="37"/>
      <c r="G30" s="42">
        <f>SUM(G28:G29)</f>
        <v>7440000</v>
      </c>
      <c r="H30" s="41"/>
      <c r="I30" s="42">
        <f>SUM(I28:I29)</f>
        <v>47040000</v>
      </c>
    </row>
    <row r="31" spans="2:9" x14ac:dyDescent="0.2">
      <c r="B31" s="3"/>
      <c r="C31" s="12" t="s">
        <v>42</v>
      </c>
      <c r="D31" s="25" t="s">
        <v>78</v>
      </c>
      <c r="E31" s="30">
        <v>120000</v>
      </c>
      <c r="F31" s="36">
        <v>15</v>
      </c>
      <c r="G31" s="32">
        <f t="shared" ref="G31:G52" si="8">E31*F31</f>
        <v>1800000</v>
      </c>
      <c r="H31" s="43">
        <f>F31+'[1]6 сар'!H31</f>
        <v>102</v>
      </c>
      <c r="I31" s="46">
        <f t="shared" ref="I31:I32" si="9">H31*E31</f>
        <v>12240000</v>
      </c>
    </row>
    <row r="32" spans="2:9" x14ac:dyDescent="0.2">
      <c r="B32" s="3"/>
      <c r="C32" s="12" t="s">
        <v>43</v>
      </c>
      <c r="D32" s="25" t="s">
        <v>78</v>
      </c>
      <c r="E32" s="30">
        <v>120000</v>
      </c>
      <c r="F32" s="36">
        <v>30</v>
      </c>
      <c r="G32" s="32">
        <f t="shared" si="8"/>
        <v>3600000</v>
      </c>
      <c r="H32" s="43">
        <f>F32+'[1]6 сар'!H32</f>
        <v>169</v>
      </c>
      <c r="I32" s="46">
        <f t="shared" si="9"/>
        <v>20280000</v>
      </c>
    </row>
    <row r="33" spans="2:9" x14ac:dyDescent="0.2">
      <c r="B33" s="4" t="s">
        <v>9</v>
      </c>
      <c r="C33" s="13" t="s">
        <v>44</v>
      </c>
      <c r="D33" s="26"/>
      <c r="E33" s="31"/>
      <c r="F33" s="37"/>
      <c r="G33" s="42">
        <f>SUM(G31:G32)</f>
        <v>5400000</v>
      </c>
      <c r="H33" s="41"/>
      <c r="I33" s="42">
        <f>SUM(I31:I32)</f>
        <v>32520000</v>
      </c>
    </row>
    <row r="34" spans="2:9" x14ac:dyDescent="0.2">
      <c r="B34" s="3"/>
      <c r="C34" s="10" t="s">
        <v>45</v>
      </c>
      <c r="D34" s="25" t="s">
        <v>78</v>
      </c>
      <c r="E34" s="30">
        <v>170000</v>
      </c>
      <c r="F34" s="36">
        <v>16</v>
      </c>
      <c r="G34" s="32">
        <f t="shared" si="8"/>
        <v>2720000</v>
      </c>
      <c r="H34" s="43">
        <f>F34+'[1]6 сар'!H34</f>
        <v>114</v>
      </c>
      <c r="I34" s="46">
        <f t="shared" ref="I34:I43" si="10">H34*E34</f>
        <v>19380000</v>
      </c>
    </row>
    <row r="35" spans="2:9" x14ac:dyDescent="0.2">
      <c r="B35" s="3"/>
      <c r="C35" s="10" t="s">
        <v>46</v>
      </c>
      <c r="D35" s="25" t="s">
        <v>78</v>
      </c>
      <c r="E35" s="32">
        <v>180000</v>
      </c>
      <c r="F35" s="36">
        <v>11</v>
      </c>
      <c r="G35" s="32">
        <f t="shared" si="8"/>
        <v>1980000</v>
      </c>
      <c r="H35" s="43">
        <f>F35+'[1]6 сар'!H35</f>
        <v>82</v>
      </c>
      <c r="I35" s="46">
        <f t="shared" si="10"/>
        <v>14760000</v>
      </c>
    </row>
    <row r="36" spans="2:9" x14ac:dyDescent="0.2">
      <c r="B36" s="3"/>
      <c r="C36" s="14" t="s">
        <v>47</v>
      </c>
      <c r="D36" s="25" t="s">
        <v>78</v>
      </c>
      <c r="E36" s="30">
        <v>200000</v>
      </c>
      <c r="F36" s="36">
        <v>13</v>
      </c>
      <c r="G36" s="32">
        <f t="shared" si="8"/>
        <v>2600000</v>
      </c>
      <c r="H36" s="43">
        <f>F36+'[1]6 сар'!H36</f>
        <v>89</v>
      </c>
      <c r="I36" s="46">
        <f t="shared" si="10"/>
        <v>17800000</v>
      </c>
    </row>
    <row r="37" spans="2:9" x14ac:dyDescent="0.2">
      <c r="B37" s="3"/>
      <c r="C37" s="14" t="s">
        <v>48</v>
      </c>
      <c r="D37" s="25" t="s">
        <v>78</v>
      </c>
      <c r="E37" s="30">
        <v>200000</v>
      </c>
      <c r="F37" s="36">
        <v>21</v>
      </c>
      <c r="G37" s="32">
        <f t="shared" si="8"/>
        <v>4200000</v>
      </c>
      <c r="H37" s="43">
        <f>F37+'[1]6 сар'!H37</f>
        <v>146</v>
      </c>
      <c r="I37" s="46">
        <f t="shared" si="10"/>
        <v>29200000</v>
      </c>
    </row>
    <row r="38" spans="2:9" x14ac:dyDescent="0.2">
      <c r="B38" s="3"/>
      <c r="C38" s="14" t="s">
        <v>49</v>
      </c>
      <c r="D38" s="25" t="s">
        <v>78</v>
      </c>
      <c r="E38" s="30">
        <v>200000</v>
      </c>
      <c r="F38" s="36">
        <v>15</v>
      </c>
      <c r="G38" s="32">
        <f t="shared" si="8"/>
        <v>3000000</v>
      </c>
      <c r="H38" s="43">
        <f>F38+'[1]6 сар'!H38</f>
        <v>107</v>
      </c>
      <c r="I38" s="46">
        <f t="shared" si="10"/>
        <v>21400000</v>
      </c>
    </row>
    <row r="39" spans="2:9" ht="25.5" x14ac:dyDescent="0.2">
      <c r="B39" s="3"/>
      <c r="C39" s="14" t="s">
        <v>50</v>
      </c>
      <c r="D39" s="25" t="s">
        <v>78</v>
      </c>
      <c r="E39" s="30">
        <v>200000</v>
      </c>
      <c r="F39" s="36">
        <v>16</v>
      </c>
      <c r="G39" s="32">
        <f t="shared" si="8"/>
        <v>3200000</v>
      </c>
      <c r="H39" s="43">
        <f>F39+'[1]6 сар'!H39</f>
        <v>122</v>
      </c>
      <c r="I39" s="46">
        <f t="shared" si="10"/>
        <v>24400000</v>
      </c>
    </row>
    <row r="40" spans="2:9" ht="25.5" x14ac:dyDescent="0.2">
      <c r="B40" s="3"/>
      <c r="C40" s="14" t="s">
        <v>51</v>
      </c>
      <c r="D40" s="25" t="s">
        <v>78</v>
      </c>
      <c r="E40" s="30">
        <v>200000</v>
      </c>
      <c r="F40" s="36">
        <v>12</v>
      </c>
      <c r="G40" s="32">
        <f t="shared" si="8"/>
        <v>2400000</v>
      </c>
      <c r="H40" s="43">
        <f>F40+'[1]6 сар'!H40</f>
        <v>82</v>
      </c>
      <c r="I40" s="46">
        <f t="shared" si="10"/>
        <v>16400000</v>
      </c>
    </row>
    <row r="41" spans="2:9" x14ac:dyDescent="0.2">
      <c r="B41" s="3"/>
      <c r="C41" s="14" t="s">
        <v>52</v>
      </c>
      <c r="D41" s="25" t="s">
        <v>78</v>
      </c>
      <c r="E41" s="30">
        <v>150000</v>
      </c>
      <c r="F41" s="36">
        <v>11</v>
      </c>
      <c r="G41" s="32">
        <f t="shared" si="8"/>
        <v>1650000</v>
      </c>
      <c r="H41" s="43">
        <f>F41+'[1]6 сар'!H41</f>
        <v>79</v>
      </c>
      <c r="I41" s="46">
        <f t="shared" si="10"/>
        <v>11850000</v>
      </c>
    </row>
    <row r="42" spans="2:9" x14ac:dyDescent="0.2">
      <c r="B42" s="3"/>
      <c r="C42" s="15" t="s">
        <v>53</v>
      </c>
      <c r="D42" s="25" t="s">
        <v>79</v>
      </c>
      <c r="E42" s="32">
        <v>1700</v>
      </c>
      <c r="F42" s="38">
        <v>5000</v>
      </c>
      <c r="G42" s="32">
        <f t="shared" si="8"/>
        <v>8500000</v>
      </c>
      <c r="H42" s="43">
        <f>F42+'[1]6 сар'!H42</f>
        <v>10000</v>
      </c>
      <c r="I42" s="46">
        <f t="shared" si="10"/>
        <v>17000000</v>
      </c>
    </row>
    <row r="43" spans="2:9" x14ac:dyDescent="0.2">
      <c r="B43" s="3"/>
      <c r="C43" s="15" t="s">
        <v>54</v>
      </c>
      <c r="D43" s="25" t="s">
        <v>78</v>
      </c>
      <c r="E43" s="32">
        <v>40000</v>
      </c>
      <c r="F43" s="36">
        <v>0</v>
      </c>
      <c r="G43" s="32">
        <f t="shared" si="8"/>
        <v>0</v>
      </c>
      <c r="H43" s="43">
        <f>F43+'[1]6 сар'!H43</f>
        <v>42</v>
      </c>
      <c r="I43" s="46">
        <f t="shared" si="10"/>
        <v>1680000</v>
      </c>
    </row>
    <row r="44" spans="2:9" hidden="1" x14ac:dyDescent="0.2">
      <c r="B44" s="3"/>
      <c r="C44" s="15" t="s">
        <v>55</v>
      </c>
      <c r="D44" s="25" t="s">
        <v>78</v>
      </c>
      <c r="E44" s="32">
        <v>70000</v>
      </c>
      <c r="F44" s="36">
        <v>0</v>
      </c>
      <c r="G44" s="32">
        <f t="shared" si="8"/>
        <v>0</v>
      </c>
      <c r="H44" s="43">
        <f t="shared" ref="H44" si="11">F44</f>
        <v>0</v>
      </c>
      <c r="I44" s="46"/>
    </row>
    <row r="45" spans="2:9" x14ac:dyDescent="0.2">
      <c r="B45" s="4" t="s">
        <v>10</v>
      </c>
      <c r="C45" s="16" t="s">
        <v>56</v>
      </c>
      <c r="D45" s="26"/>
      <c r="E45" s="31"/>
      <c r="F45" s="37"/>
      <c r="G45" s="34">
        <f>SUM(G34:G43)</f>
        <v>30250000</v>
      </c>
      <c r="H45" s="44"/>
      <c r="I45" s="47">
        <f>SUM(I34:I43)</f>
        <v>173870000</v>
      </c>
    </row>
    <row r="46" spans="2:9" x14ac:dyDescent="0.2">
      <c r="B46" s="4" t="s">
        <v>11</v>
      </c>
      <c r="C46" s="17" t="s">
        <v>57</v>
      </c>
      <c r="D46" s="17"/>
      <c r="E46" s="33"/>
      <c r="F46" s="39"/>
      <c r="G46" s="40">
        <f>SUM(G33+G30+G27+G21+G18+G14+G45)</f>
        <v>74760000</v>
      </c>
      <c r="H46" s="45"/>
      <c r="I46" s="40">
        <f>SUM(I33+I30+I27+I21+I18+I14+I45)</f>
        <v>489165000</v>
      </c>
    </row>
    <row r="47" spans="2:9" x14ac:dyDescent="0.2">
      <c r="B47" s="3"/>
      <c r="C47" s="14" t="s">
        <v>58</v>
      </c>
      <c r="D47" s="25" t="s">
        <v>80</v>
      </c>
      <c r="E47" s="32">
        <v>1050000</v>
      </c>
      <c r="F47" s="36">
        <v>4</v>
      </c>
      <c r="G47" s="32">
        <f>E47*F47</f>
        <v>4200000</v>
      </c>
      <c r="H47" s="43">
        <f>F47+'[1]6 сар'!H47</f>
        <v>28</v>
      </c>
      <c r="I47" s="46">
        <f t="shared" ref="I47:I52" si="12">H47*E47</f>
        <v>29400000</v>
      </c>
    </row>
    <row r="48" spans="2:9" x14ac:dyDescent="0.2">
      <c r="B48" s="3"/>
      <c r="C48" s="14" t="s">
        <v>59</v>
      </c>
      <c r="D48" s="25" t="s">
        <v>80</v>
      </c>
      <c r="E48" s="32">
        <v>3500000</v>
      </c>
      <c r="F48" s="36">
        <v>1</v>
      </c>
      <c r="G48" s="32">
        <f t="shared" si="8"/>
        <v>3500000</v>
      </c>
      <c r="H48" s="43">
        <f>F48+'[1]6 сар'!H48</f>
        <v>7</v>
      </c>
      <c r="I48" s="46">
        <f>H48*E48</f>
        <v>24500000</v>
      </c>
    </row>
    <row r="49" spans="2:9" x14ac:dyDescent="0.2">
      <c r="B49" s="3"/>
      <c r="C49" s="14" t="s">
        <v>60</v>
      </c>
      <c r="D49" s="25" t="s">
        <v>81</v>
      </c>
      <c r="E49" s="32">
        <v>1000000</v>
      </c>
      <c r="F49" s="36">
        <v>0</v>
      </c>
      <c r="G49" s="32">
        <f>E49*F49</f>
        <v>0</v>
      </c>
      <c r="H49" s="43">
        <f>F49+'[1]6 сар'!H49</f>
        <v>1</v>
      </c>
      <c r="I49" s="46">
        <f t="shared" si="12"/>
        <v>1000000</v>
      </c>
    </row>
    <row r="50" spans="2:9" ht="25.5" hidden="1" x14ac:dyDescent="0.2">
      <c r="B50" s="3"/>
      <c r="C50" s="14" t="s">
        <v>61</v>
      </c>
      <c r="D50" s="25" t="s">
        <v>81</v>
      </c>
      <c r="E50" s="32">
        <v>15000000</v>
      </c>
      <c r="F50" s="36"/>
      <c r="G50" s="32">
        <f t="shared" si="8"/>
        <v>0</v>
      </c>
      <c r="H50" s="43">
        <f t="shared" ref="H50:H52" si="13">F50</f>
        <v>0</v>
      </c>
      <c r="I50" s="46">
        <f t="shared" si="12"/>
        <v>0</v>
      </c>
    </row>
    <row r="51" spans="2:9" hidden="1" x14ac:dyDescent="0.2">
      <c r="B51" s="3"/>
      <c r="C51" s="14" t="s">
        <v>62</v>
      </c>
      <c r="D51" s="25" t="s">
        <v>81</v>
      </c>
      <c r="E51" s="32">
        <v>42000000</v>
      </c>
      <c r="F51" s="36"/>
      <c r="G51" s="32">
        <f t="shared" si="8"/>
        <v>0</v>
      </c>
      <c r="H51" s="43">
        <f t="shared" si="13"/>
        <v>0</v>
      </c>
      <c r="I51" s="46">
        <f t="shared" si="12"/>
        <v>0</v>
      </c>
    </row>
    <row r="52" spans="2:9" hidden="1" x14ac:dyDescent="0.2">
      <c r="B52" s="3"/>
      <c r="C52" s="14" t="s">
        <v>63</v>
      </c>
      <c r="D52" s="25" t="s">
        <v>82</v>
      </c>
      <c r="E52" s="32">
        <v>3000000</v>
      </c>
      <c r="F52" s="36">
        <v>0</v>
      </c>
      <c r="G52" s="32">
        <f t="shared" si="8"/>
        <v>0</v>
      </c>
      <c r="H52" s="43">
        <f t="shared" si="13"/>
        <v>0</v>
      </c>
      <c r="I52" s="46">
        <f t="shared" si="12"/>
        <v>0</v>
      </c>
    </row>
    <row r="53" spans="2:9" x14ac:dyDescent="0.2">
      <c r="B53" s="4" t="s">
        <v>12</v>
      </c>
      <c r="C53" s="17" t="s">
        <v>64</v>
      </c>
      <c r="D53" s="17"/>
      <c r="E53" s="33"/>
      <c r="F53" s="40"/>
      <c r="G53" s="40">
        <f>SUM(G47:G52)</f>
        <v>7700000</v>
      </c>
      <c r="H53" s="45"/>
      <c r="I53" s="40">
        <f>SUM(I47:I52)</f>
        <v>54900000</v>
      </c>
    </row>
    <row r="54" spans="2:9" hidden="1" x14ac:dyDescent="0.2">
      <c r="B54" s="4" t="s">
        <v>13</v>
      </c>
      <c r="C54" s="17" t="s">
        <v>65</v>
      </c>
      <c r="D54" s="17"/>
      <c r="E54" s="33"/>
      <c r="F54" s="40"/>
      <c r="G54" s="40"/>
      <c r="H54" s="45"/>
      <c r="I54" s="40"/>
    </row>
    <row r="55" spans="2:9" x14ac:dyDescent="0.2">
      <c r="B55" s="4" t="s">
        <v>14</v>
      </c>
      <c r="C55" s="17" t="s">
        <v>66</v>
      </c>
      <c r="D55" s="17"/>
      <c r="E55" s="33"/>
      <c r="F55" s="40"/>
      <c r="G55" s="40">
        <f>SUM(G46+G53)</f>
        <v>82460000</v>
      </c>
      <c r="H55" s="45"/>
      <c r="I55" s="40">
        <f>SUM(I46+I53)</f>
        <v>544065000</v>
      </c>
    </row>
    <row r="56" spans="2:9" x14ac:dyDescent="0.2">
      <c r="B56" s="4" t="s">
        <v>15</v>
      </c>
      <c r="C56" s="18" t="s">
        <v>67</v>
      </c>
      <c r="D56" s="27"/>
      <c r="E56" s="34"/>
      <c r="F56" s="41"/>
      <c r="G56" s="34">
        <f>0.1*(G53+G46)</f>
        <v>8246000</v>
      </c>
      <c r="H56" s="41"/>
      <c r="I56" s="34">
        <f>0.1*(I53+I46)</f>
        <v>54406500</v>
      </c>
    </row>
    <row r="57" spans="2:9" x14ac:dyDescent="0.2">
      <c r="B57" s="4" t="s">
        <v>16</v>
      </c>
      <c r="C57" s="18" t="s">
        <v>68</v>
      </c>
      <c r="D57" s="26"/>
      <c r="E57" s="35"/>
      <c r="F57" s="41"/>
      <c r="G57" s="34">
        <f>SUM(G54+G55+G56)</f>
        <v>90706000</v>
      </c>
      <c r="H57" s="41"/>
      <c r="I57" s="34">
        <f>SUM(I54+I55+I56)</f>
        <v>598471500</v>
      </c>
    </row>
    <row r="58" spans="2:9" ht="15.75" x14ac:dyDescent="0.3">
      <c r="B58" s="5"/>
      <c r="C58" s="19"/>
      <c r="D58" s="19"/>
      <c r="E58" s="19"/>
      <c r="F58" s="19"/>
      <c r="G58" s="19"/>
      <c r="H58" s="19"/>
      <c r="I58" s="48">
        <f>I57-G57-'[1]6 сар'!I57</f>
        <v>0</v>
      </c>
    </row>
    <row r="59" spans="2:9" ht="15" x14ac:dyDescent="0.25">
      <c r="B59" s="6" t="s">
        <v>17</v>
      </c>
      <c r="C59" s="7"/>
      <c r="D59" s="7"/>
      <c r="E59" s="7"/>
      <c r="F59" s="7"/>
      <c r="G59" s="7"/>
      <c r="H59" s="7"/>
      <c r="I59" s="7"/>
    </row>
    <row r="60" spans="2:9" ht="15" x14ac:dyDescent="0.25">
      <c r="B60" s="7"/>
      <c r="C60" s="7" t="s">
        <v>69</v>
      </c>
      <c r="D60" s="7"/>
      <c r="E60" s="7"/>
      <c r="F60" s="7"/>
      <c r="G60" s="7" t="s">
        <v>89</v>
      </c>
      <c r="H60" s="7"/>
      <c r="I60" s="7"/>
    </row>
    <row r="61" spans="2:9" ht="15" x14ac:dyDescent="0.25">
      <c r="B61" s="7"/>
      <c r="C61" s="7"/>
      <c r="D61" s="7"/>
      <c r="E61" s="7"/>
      <c r="F61" s="7"/>
      <c r="G61" s="7"/>
      <c r="H61" s="7"/>
      <c r="I61" s="7"/>
    </row>
    <row r="62" spans="2:9" ht="15" x14ac:dyDescent="0.25">
      <c r="B62" s="7"/>
      <c r="C62" s="7" t="s">
        <v>70</v>
      </c>
      <c r="D62" s="7"/>
      <c r="E62" s="7"/>
      <c r="F62" s="7"/>
      <c r="G62" s="7" t="s">
        <v>90</v>
      </c>
      <c r="H62" s="7"/>
      <c r="I62" s="7"/>
    </row>
    <row r="63" spans="2:9" ht="15" x14ac:dyDescent="0.25">
      <c r="B63" s="7"/>
      <c r="C63" s="7"/>
      <c r="D63" s="7"/>
      <c r="E63" s="7"/>
      <c r="F63" s="7"/>
      <c r="G63" s="7"/>
      <c r="H63" s="7"/>
      <c r="I63" s="7"/>
    </row>
    <row r="64" spans="2:9" ht="15" x14ac:dyDescent="0.25">
      <c r="B64" s="7"/>
      <c r="C64" s="7" t="s">
        <v>71</v>
      </c>
      <c r="D64" s="7"/>
      <c r="E64" s="7"/>
      <c r="F64" s="7"/>
      <c r="G64" s="7" t="s">
        <v>91</v>
      </c>
      <c r="H64" s="7"/>
      <c r="I64" s="7"/>
    </row>
    <row r="65" spans="2:9" ht="15" x14ac:dyDescent="0.25">
      <c r="B65" s="7"/>
      <c r="C65" s="7"/>
      <c r="D65" s="7"/>
      <c r="E65" s="7"/>
      <c r="F65" s="7"/>
      <c r="G65" s="7"/>
      <c r="H65" s="7"/>
      <c r="I65" s="7"/>
    </row>
    <row r="66" spans="2:9" ht="15" x14ac:dyDescent="0.25">
      <c r="B66" s="6" t="s">
        <v>18</v>
      </c>
      <c r="C66" s="7"/>
      <c r="D66" s="7"/>
      <c r="E66" s="7"/>
      <c r="F66" s="7"/>
      <c r="G66" s="7"/>
      <c r="H66" s="7"/>
      <c r="I66" s="7"/>
    </row>
    <row r="67" spans="2:9" ht="15" x14ac:dyDescent="0.25">
      <c r="B67" s="7"/>
      <c r="C67" s="7" t="s">
        <v>72</v>
      </c>
      <c r="D67" s="7"/>
      <c r="E67" s="7"/>
      <c r="F67" s="7"/>
      <c r="G67" s="7" t="s">
        <v>92</v>
      </c>
      <c r="I67" s="49"/>
    </row>
    <row r="68" spans="2:9" ht="15" x14ac:dyDescent="0.25">
      <c r="B68" s="6" t="s">
        <v>19</v>
      </c>
      <c r="C68" s="7"/>
      <c r="D68" s="7"/>
      <c r="E68" s="7"/>
      <c r="F68" s="7"/>
      <c r="G68" s="7"/>
      <c r="I68" s="7"/>
    </row>
    <row r="69" spans="2:9" ht="15" x14ac:dyDescent="0.25">
      <c r="B69" s="7"/>
      <c r="C69" s="20" t="s">
        <v>73</v>
      </c>
      <c r="D69" s="7"/>
      <c r="E69" s="7"/>
      <c r="F69" s="7"/>
      <c r="G69" s="7" t="s">
        <v>93</v>
      </c>
      <c r="I69" s="49"/>
    </row>
    <row r="70" spans="2:9" ht="15" x14ac:dyDescent="0.25">
      <c r="B70" s="7"/>
      <c r="C70" s="7"/>
      <c r="D70" s="7"/>
      <c r="E70" s="7"/>
      <c r="F70" s="7"/>
      <c r="G70" s="7"/>
      <c r="I70" s="7"/>
    </row>
    <row r="71" spans="2:9" ht="15" x14ac:dyDescent="0.25">
      <c r="B71" s="7"/>
      <c r="C71" s="7" t="s">
        <v>74</v>
      </c>
      <c r="D71" s="7"/>
      <c r="E71" s="7"/>
      <c r="F71" s="7"/>
      <c r="G71" s="7"/>
      <c r="I71" s="7"/>
    </row>
    <row r="72" spans="2:9" ht="15" x14ac:dyDescent="0.25">
      <c r="B72" s="7"/>
      <c r="C72" s="7" t="s">
        <v>75</v>
      </c>
      <c r="D72" s="7"/>
      <c r="E72" s="7"/>
      <c r="F72" s="7"/>
      <c r="G72" s="7" t="s">
        <v>94</v>
      </c>
      <c r="I72" s="49"/>
    </row>
    <row r="73" spans="2:9" ht="15" x14ac:dyDescent="0.25">
      <c r="B73" s="7"/>
      <c r="C73" s="7"/>
      <c r="D73" s="7"/>
      <c r="E73" s="7"/>
      <c r="F73" s="7"/>
      <c r="G73" s="7"/>
      <c r="H73" s="7"/>
      <c r="I73" s="7"/>
    </row>
  </sheetData>
  <mergeCells count="11">
    <mergeCell ref="B10:B11"/>
    <mergeCell ref="C10:C11"/>
    <mergeCell ref="F10:G10"/>
    <mergeCell ref="H10:I10"/>
    <mergeCell ref="C1:I1"/>
    <mergeCell ref="C2:I2"/>
    <mergeCell ref="C3:I3"/>
    <mergeCell ref="B5:I5"/>
    <mergeCell ref="B6:I6"/>
    <mergeCell ref="B7:I7"/>
    <mergeCell ref="G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Altanshagai</dc:creator>
  <cp:lastModifiedBy>Altanshagai</cp:lastModifiedBy>
  <dcterms:created xsi:type="dcterms:W3CDTF">2023-07-18T02:54:45Z</dcterms:created>
  <dcterms:modified xsi:type="dcterms:W3CDTF">2023-07-20T05:29:44Z</dcterms:modified>
</cp:coreProperties>
</file>