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86B5DEA2-5F75-4A0A-8017-148347ED3347}" xr6:coauthVersionLast="47" xr6:coauthVersionMax="47" xr10:uidLastSave="{00000000-0000-0000-0000-000000000000}"/>
  <bookViews>
    <workbookView xWindow="23880" yWindow="-2760" windowWidth="29040" windowHeight="15720" tabRatio="992" activeTab="7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7-2023" sheetId="77" r:id="rId7"/>
    <sheet name="8-2023" sheetId="78" r:id="rId8"/>
    <sheet name="2023 (8)" sheetId="76" r:id="rId9"/>
    <sheet name="санхүүжилт" sheetId="73" r:id="rId10"/>
  </sheets>
  <calcPr calcId="191029"/>
</workbook>
</file>

<file path=xl/calcChain.xml><?xml version="1.0" encoding="utf-8"?>
<calcChain xmlns="http://schemas.openxmlformats.org/spreadsheetml/2006/main">
  <c r="G55" i="78" l="1"/>
  <c r="G54" i="78"/>
  <c r="F45" i="78"/>
  <c r="H49" i="78"/>
  <c r="G49" i="78"/>
  <c r="G52" i="78"/>
  <c r="G51" i="78"/>
  <c r="G50" i="78"/>
  <c r="G48" i="78"/>
  <c r="G47" i="78"/>
  <c r="G46" i="78"/>
  <c r="G45" i="78"/>
  <c r="G39" i="78"/>
  <c r="G40" i="78"/>
  <c r="G41" i="78"/>
  <c r="G42" i="78"/>
  <c r="G38" i="78"/>
  <c r="G36" i="78"/>
  <c r="G35" i="78"/>
  <c r="G33" i="78"/>
  <c r="G29" i="78"/>
  <c r="G28" i="78"/>
  <c r="G27" i="78"/>
  <c r="G24" i="78"/>
  <c r="H24" i="78" s="1"/>
  <c r="F24" i="78"/>
  <c r="G23" i="78"/>
  <c r="G21" i="78" l="1"/>
  <c r="H21" i="78" s="1"/>
  <c r="G20" i="78"/>
  <c r="H55" i="78"/>
  <c r="F55" i="78"/>
  <c r="H54" i="78"/>
  <c r="H56" i="78" s="1"/>
  <c r="F54" i="78"/>
  <c r="F56" i="78" s="1"/>
  <c r="H52" i="78"/>
  <c r="H51" i="78"/>
  <c r="H50" i="78"/>
  <c r="H48" i="78"/>
  <c r="H47" i="78"/>
  <c r="H46" i="78"/>
  <c r="F53" i="78"/>
  <c r="F57" i="78" s="1"/>
  <c r="H45" i="78"/>
  <c r="H42" i="78"/>
  <c r="F42" i="78"/>
  <c r="H41" i="78"/>
  <c r="F41" i="78"/>
  <c r="H40" i="78"/>
  <c r="F40" i="78"/>
  <c r="H39" i="78"/>
  <c r="F39" i="78"/>
  <c r="H38" i="78"/>
  <c r="F38" i="78"/>
  <c r="F37" i="78"/>
  <c r="H36" i="78"/>
  <c r="H35" i="78"/>
  <c r="F35" i="78"/>
  <c r="H33" i="78"/>
  <c r="H29" i="78"/>
  <c r="F29" i="78"/>
  <c r="F31" i="78" s="1"/>
  <c r="H28" i="78"/>
  <c r="F28" i="78"/>
  <c r="H27" i="78"/>
  <c r="H23" i="78"/>
  <c r="H26" i="78" s="1"/>
  <c r="F26" i="78"/>
  <c r="F22" i="78"/>
  <c r="F21" i="78"/>
  <c r="H20" i="78"/>
  <c r="F20" i="78"/>
  <c r="H18" i="78"/>
  <c r="H17" i="78"/>
  <c r="H19" i="78" s="1"/>
  <c r="G41" i="77"/>
  <c r="G42" i="77"/>
  <c r="G40" i="77"/>
  <c r="G39" i="77"/>
  <c r="G38" i="77"/>
  <c r="G55" i="77"/>
  <c r="G54" i="77"/>
  <c r="G47" i="77"/>
  <c r="G48" i="77"/>
  <c r="G50" i="77"/>
  <c r="G51" i="77"/>
  <c r="G52" i="77"/>
  <c r="F46" i="77"/>
  <c r="G46" i="77"/>
  <c r="G45" i="77"/>
  <c r="G35" i="77"/>
  <c r="F29" i="77"/>
  <c r="F28" i="77"/>
  <c r="G28" i="77"/>
  <c r="G27" i="77"/>
  <c r="G23" i="77"/>
  <c r="G21" i="77"/>
  <c r="G20" i="77"/>
  <c r="F43" i="78" l="1"/>
  <c r="H43" i="78"/>
  <c r="H37" i="78"/>
  <c r="H22" i="78"/>
  <c r="F32" i="78"/>
  <c r="H31" i="78"/>
  <c r="H32" i="78" s="1"/>
  <c r="H53" i="78"/>
  <c r="H57" i="78" s="1"/>
  <c r="H55" i="77"/>
  <c r="F55" i="77"/>
  <c r="H54" i="77"/>
  <c r="H56" i="77" s="1"/>
  <c r="F54" i="77"/>
  <c r="F56" i="77" s="1"/>
  <c r="H52" i="77"/>
  <c r="H51" i="77"/>
  <c r="H50" i="77"/>
  <c r="H48" i="77"/>
  <c r="H47" i="77"/>
  <c r="H46" i="77"/>
  <c r="H45" i="77"/>
  <c r="H42" i="77"/>
  <c r="F42" i="77"/>
  <c r="H41" i="77"/>
  <c r="F41" i="77"/>
  <c r="H40" i="77"/>
  <c r="F40" i="77"/>
  <c r="H39" i="77"/>
  <c r="F39" i="77"/>
  <c r="H38" i="77"/>
  <c r="F38" i="77"/>
  <c r="F43" i="77" s="1"/>
  <c r="G36" i="77"/>
  <c r="H36" i="77" s="1"/>
  <c r="H35" i="77"/>
  <c r="H37" i="77" s="1"/>
  <c r="F35" i="77"/>
  <c r="F37" i="77" s="1"/>
  <c r="H33" i="77"/>
  <c r="G29" i="77"/>
  <c r="H29" i="77" s="1"/>
  <c r="H28" i="77"/>
  <c r="H27" i="77"/>
  <c r="F31" i="77"/>
  <c r="H23" i="77"/>
  <c r="H26" i="77" s="1"/>
  <c r="F23" i="77"/>
  <c r="F26" i="77" s="1"/>
  <c r="H21" i="77"/>
  <c r="F21" i="77"/>
  <c r="F22" i="77" s="1"/>
  <c r="H20" i="77"/>
  <c r="F20" i="77"/>
  <c r="H18" i="77"/>
  <c r="H17" i="77"/>
  <c r="H19" i="77" s="1"/>
  <c r="F44" i="78" l="1"/>
  <c r="F58" i="78" s="1"/>
  <c r="F59" i="78" s="1"/>
  <c r="F60" i="78" s="1"/>
  <c r="C10" i="73" s="1"/>
  <c r="H44" i="78"/>
  <c r="H58" i="78" s="1"/>
  <c r="H59" i="78" s="1"/>
  <c r="H60" i="78" s="1"/>
  <c r="F53" i="77"/>
  <c r="F57" i="77" s="1"/>
  <c r="H31" i="77"/>
  <c r="H32" i="77" s="1"/>
  <c r="H22" i="77"/>
  <c r="F32" i="77"/>
  <c r="F44" i="77" s="1"/>
  <c r="H53" i="77"/>
  <c r="H57" i="77" s="1"/>
  <c r="H43" i="77"/>
  <c r="E12" i="76"/>
  <c r="E20" i="76"/>
  <c r="H44" i="77" l="1"/>
  <c r="F58" i="77"/>
  <c r="F59" i="77" s="1"/>
  <c r="F60" i="77" s="1"/>
  <c r="C9" i="73" s="1"/>
  <c r="H58" i="77"/>
  <c r="H59" i="77" s="1"/>
  <c r="H60" i="77" s="1"/>
  <c r="T16" i="76"/>
  <c r="E21" i="76"/>
  <c r="S25" i="76" l="1"/>
  <c r="S26" i="76" s="1"/>
  <c r="S27" i="76" s="1"/>
  <c r="R25" i="76"/>
  <c r="R26" i="76" s="1"/>
  <c r="R27" i="76" s="1"/>
  <c r="Q25" i="76"/>
  <c r="P25" i="76"/>
  <c r="L25" i="76"/>
  <c r="L26" i="76" s="1"/>
  <c r="L27" i="76" s="1"/>
  <c r="K25" i="76"/>
  <c r="K26" i="76" s="1"/>
  <c r="K27" i="76" s="1"/>
  <c r="J25" i="76"/>
  <c r="J26" i="76" s="1"/>
  <c r="J27" i="76" s="1"/>
  <c r="I25" i="76"/>
  <c r="I26" i="76" s="1"/>
  <c r="I27" i="76" s="1"/>
  <c r="H25" i="76"/>
  <c r="G25" i="76"/>
  <c r="F25" i="76"/>
  <c r="D25" i="76"/>
  <c r="T24" i="76"/>
  <c r="T23" i="76"/>
  <c r="T22" i="76"/>
  <c r="T21" i="76"/>
  <c r="T20" i="76"/>
  <c r="T19" i="76"/>
  <c r="E18" i="76"/>
  <c r="T18" i="76" s="1"/>
  <c r="T17" i="76"/>
  <c r="T15" i="76"/>
  <c r="E14" i="76"/>
  <c r="T14" i="76" s="1"/>
  <c r="E13" i="76"/>
  <c r="T13" i="76" s="1"/>
  <c r="T12" i="76"/>
  <c r="E11" i="76"/>
  <c r="T11" i="76" s="1"/>
  <c r="E10" i="76"/>
  <c r="T10" i="76" s="1"/>
  <c r="H26" i="76" l="1"/>
  <c r="H27" i="76" s="1"/>
  <c r="P26" i="76"/>
  <c r="P27" i="76" s="1"/>
  <c r="G26" i="76"/>
  <c r="G27" i="76" s="1"/>
  <c r="T25" i="76"/>
  <c r="Q26" i="76"/>
  <c r="Q27" i="76" s="1"/>
  <c r="D26" i="76"/>
  <c r="D27" i="76" s="1"/>
  <c r="E25" i="76"/>
  <c r="F26" i="76"/>
  <c r="F27" i="76" s="1"/>
  <c r="E26" i="76" l="1"/>
  <c r="E27" i="76" s="1"/>
  <c r="T26" i="76"/>
  <c r="T27" i="76" s="1"/>
  <c r="H26" i="75" l="1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3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D4" i="73"/>
  <c r="D5" i="73" s="1"/>
  <c r="G8" i="73" l="1"/>
  <c r="G9" i="73" s="1"/>
  <c r="G12" i="73" s="1"/>
  <c r="I7" i="73"/>
  <c r="I12" i="73" s="1"/>
  <c r="H58" i="74"/>
  <c r="H59" i="74" s="1"/>
  <c r="H60" i="74" s="1"/>
  <c r="H18" i="72"/>
  <c r="H53" i="72" l="1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H56" i="72" l="1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H57" i="72" l="1"/>
  <c r="H58" i="72" s="1"/>
  <c r="H59" i="72" s="1"/>
  <c r="F58" i="72"/>
  <c r="F59" i="72" s="1"/>
  <c r="C6" i="73" s="1"/>
  <c r="D6" i="73" s="1"/>
  <c r="D7" i="73" s="1"/>
  <c r="D8" i="73" s="1"/>
  <c r="D9" i="73" s="1"/>
  <c r="D10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H57" i="71" l="1"/>
  <c r="H58" i="70"/>
  <c r="H59" i="70" s="1"/>
  <c r="F36" i="69"/>
  <c r="H58" i="71" l="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<sst xmlns="http://schemas.openxmlformats.org/spreadsheetml/2006/main" count="1172" uniqueCount="154">
  <si>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</si>
  <si>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</si>
  <si>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</si>
  <si>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</si>
  <si>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</si>
  <si>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</si>
  <si>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</si>
  <si>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</si>
  <si>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</si>
  <si>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</si>
  <si>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</si>
  <si>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</si>
  <si>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</si>
  <si>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</si>
  <si>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</si>
  <si>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</si>
  <si>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</si>
  <si>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</si>
  <si>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</si>
  <si>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</si>
  <si>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</si>
  <si>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</si>
  <si>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</si>
  <si>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</si>
  <si>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</si>
  <si>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</si>
  <si>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</si>
  <si>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</si>
  <si>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</si>
  <si>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</si>
  <si>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</si>
  <si>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</si>
  <si>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</si>
  <si>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</si>
  <si>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</si>
  <si>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</si>
  <si>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</si>
  <si>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</si>
  <si>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</si>
  <si>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</si>
  <si>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</si>
  <si>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</si>
  <si>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</si>
  <si>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</si>
  <si>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</si>
  <si>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</si>
  <si>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</si>
  <si>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</si>
  <si>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</si>
  <si>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</si>
  <si>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</si>
  <si>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</si>
  <si>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</si>
  <si>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</si>
  <si>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</si>
  <si>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</si>
  <si>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</si>
  <si>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</si>
  <si>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</si>
  <si>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</si>
  <si>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</si>
  <si>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</si>
  <si>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</si>
  <si>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</si>
  <si>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</si>
  <si>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</si>
  <si>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</si>
  <si>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</si>
  <si>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</si>
  <si>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</si>
  <si>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</si>
  <si>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</si>
  <si>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</si>
  <si>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</si>
  <si>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</si>
  <si>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</si>
  <si>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</si>
  <si>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</si>
  <si>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</si>
  <si>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</si>
  <si>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</si>
  <si>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</si>
  <si>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</si>
  <si>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</si>
  <si>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</si>
  <si>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</si>
  <si>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</si>
  <si>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</si>
  <si>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</si>
  <si>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</si>
  <si>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</si>
  <si>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</si>
  <si>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</si>
  <si>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</si>
  <si>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</si>
  <si>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</si>
  <si>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</si>
  <si>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</si>
  <si>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</si>
  <si>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</si>
  <si>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</si>
  <si>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</si>
  <si>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</si>
  <si>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</si>
  <si>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</si>
  <si>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</si>
  <si>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</si>
  <si>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</si>
  <si>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</si>
  <si>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</si>
  <si>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</si>
  <si>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</si>
  <si>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</si>
  <si>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</si>
  <si>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</si>
  <si>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</si>
  <si>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</si>
  <si>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</si>
  <si>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</si>
  <si>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</si>
  <si>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</si>
  <si>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</si>
  <si>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</si>
  <si>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</si>
  <si>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</si>
  <si>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</si>
  <si>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</si>
  <si>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</si>
  <si>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</si>
  <si>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</si>
  <si>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</si>
  <si>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</si>
  <si>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</si>
  <si>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</si>
  <si>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</si>
  <si>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</si>
  <si>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</si>
  <si>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</si>
  <si>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</si>
  <si>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</si>
  <si>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</si>
  <si>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</si>
  <si>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</si>
  <si>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</si>
  <si>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</si>
  <si>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</si>
  <si>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</si>
  <si>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</si>
  <si>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</si>
  <si>
    <t>5-р сар</t>
  </si>
  <si>
    <t>6-р сар</t>
  </si>
  <si>
    <t>2023 оны 7 дугаар сарын 1-ээс 7 дугаар сарын 31-ий өдөр хүртэл</t>
  </si>
  <si>
    <t>2023 оны 8 дугаар сарын 1-ээс 8 дугаар сарын 31-ий өдөр хүртэл</t>
  </si>
  <si>
    <t>7-р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</si>
</sst>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2" fillId="0" borderId="0" xfId="8" applyFont="1" applyAlignment="1">
      <alignment horizontal="center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2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3" fontId="20" fillId="0" borderId="0" xfId="8" applyNumberFormat="1" applyFont="1" applyAlignment="1">
      <alignment horizontal="center"/>
    </xf>
    <xf numFmtId="3" fontId="20" fillId="0" borderId="0" xfId="8" applyNumberFormat="1" applyFont="1"/>
    <xf numFmtId="3" fontId="22" fillId="0" borderId="3" xfId="8" applyNumberFormat="1" applyFont="1" applyBorder="1" applyAlignment="1">
      <alignment horizontal="center" vertical="center"/>
    </xf>
    <xf numFmtId="3" fontId="22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10" fontId="18" fillId="0" borderId="0" xfId="8" applyNumberFormat="1" applyFont="1" applyAlignment="1">
      <alignment horizontal="center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1" fillId="0" borderId="4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93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3"/>
  <sheetViews>
    <sheetView workbookViewId="0">
      <selection activeCell="D12" sqref="D12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>G6+F7</f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:D10" si="1">C8+D7</f>
        <v>248359320</v>
      </c>
      <c r="E8" s="36">
        <v>45112</v>
      </c>
      <c r="F8" s="35">
        <v>78220560</v>
      </c>
      <c r="G8" s="35">
        <f>G7+F8</f>
        <v>185090594</v>
      </c>
      <c r="H8" s="35" t="s">
        <v>149</v>
      </c>
      <c r="I8" s="40"/>
    </row>
    <row r="9" spans="2:9">
      <c r="B9" s="32">
        <v>7</v>
      </c>
      <c r="C9" s="35">
        <f>'7-2023'!F60</f>
        <v>54399400</v>
      </c>
      <c r="D9" s="35">
        <f t="shared" si="1"/>
        <v>302758720</v>
      </c>
      <c r="E9" s="36">
        <v>45112</v>
      </c>
      <c r="F9" s="35">
        <v>59401760</v>
      </c>
      <c r="G9" s="35">
        <f>G8+F9</f>
        <v>244492354</v>
      </c>
      <c r="H9" s="35" t="s">
        <v>150</v>
      </c>
      <c r="I9" s="40"/>
    </row>
    <row r="10" spans="2:9">
      <c r="B10" s="32">
        <v>8</v>
      </c>
      <c r="C10" s="35">
        <f>'8-2023'!F60</f>
        <v>63965330</v>
      </c>
      <c r="D10" s="35">
        <f t="shared" si="1"/>
        <v>366724050</v>
      </c>
      <c r="E10" s="36"/>
      <c r="F10" s="35"/>
      <c r="G10" s="35"/>
      <c r="H10" s="35" t="s">
        <v>153</v>
      </c>
      <c r="I10" s="40"/>
    </row>
    <row r="11" spans="2:9">
      <c r="B11" s="32"/>
      <c r="C11" s="35"/>
      <c r="D11" s="35"/>
      <c r="E11" s="36"/>
      <c r="F11" s="35"/>
      <c r="G11" s="35"/>
      <c r="H11" s="35"/>
      <c r="I11" s="40"/>
    </row>
    <row r="12" spans="2:9">
      <c r="B12" s="32"/>
      <c r="C12" s="32"/>
      <c r="D12" s="35"/>
      <c r="E12" s="32" t="s">
        <v>105</v>
      </c>
      <c r="F12" s="32"/>
      <c r="G12" s="35">
        <f>G13-G9</f>
        <v>291732687</v>
      </c>
      <c r="H12" s="35"/>
      <c r="I12" s="37">
        <f>I13-I7</f>
        <v>421396663</v>
      </c>
    </row>
    <row r="13" spans="2:9">
      <c r="B13" s="32"/>
      <c r="C13" s="32"/>
      <c r="D13" s="32"/>
      <c r="E13" s="32" t="s">
        <v>107</v>
      </c>
      <c r="F13" s="32"/>
      <c r="G13" s="38">
        <v>536225041</v>
      </c>
      <c r="H13" s="38"/>
      <c r="I13" s="39">
        <f>G13-397917200*2%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99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100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2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 t="s">
        <v>83</v>
      </c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21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111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E32A-A7DF-4025-9AEF-9DE8C060ACCD}">
  <dimension ref="A2:J70"/>
  <sheetViews>
    <sheetView topLeftCell="A34" workbookViewId="0">
      <selection activeCell="G28" sqref="G2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E20+'6-2023'!G20</f>
        <v>1058</v>
      </c>
      <c r="H20" s="7">
        <f>G20*D20</f>
        <v>52900000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E21+'6-2023'!G21</f>
        <v>300</v>
      </c>
      <c r="H21" s="7">
        <f>G21*D21</f>
        <v>9000000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61900000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E23+'6-2023'!G23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E27+'6-2023'!G27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40</v>
      </c>
      <c r="F28" s="17">
        <f>E28*D28</f>
        <v>400000</v>
      </c>
      <c r="G28" s="5">
        <f>E28+'6-2023'!G28</f>
        <v>44</v>
      </c>
      <c r="H28" s="7">
        <f>G28*D28</f>
        <v>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E29+'5-2023'!G29</f>
        <v>20</v>
      </c>
      <c r="H29" s="7">
        <f>G29*D29</f>
        <v>1000000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900000</v>
      </c>
      <c r="G31" s="11"/>
      <c r="H31" s="10">
        <f>SUM(H27:H30)</f>
        <v>2350000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19900000</v>
      </c>
      <c r="G32" s="11"/>
      <c r="H32" s="10">
        <f>SUM(H22,H26,H31)</f>
        <v>66250000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E35+'6-2023'!G35</f>
        <v>2560</v>
      </c>
      <c r="H35" s="7">
        <f>G35*D35</f>
        <v>38400000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111132000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E38+'6-2023'!G38</f>
        <v>7493</v>
      </c>
      <c r="H38" s="7">
        <f>G38*D38</f>
        <v>7493000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E39+'6-2023'!G39</f>
        <v>3388</v>
      </c>
      <c r="H39" s="7">
        <f>G39*D39</f>
        <v>3049200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E40+'6-2023'!G40</f>
        <v>10060</v>
      </c>
      <c r="H40" s="7">
        <f>G40*D40</f>
        <v>10060000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E41+'6-2023'!G41</f>
        <v>10980</v>
      </c>
      <c r="H41" s="7">
        <f>G41*D41</f>
        <v>9882000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E42+'6-2023'!G42</f>
        <v>7450</v>
      </c>
      <c r="H42" s="7">
        <f>G42*D42</f>
        <v>11175000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41659200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45270000</v>
      </c>
      <c r="G44" s="11"/>
      <c r="H44" s="10">
        <f>SUM(H19+H32+H37+H43)</f>
        <v>221041200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f>E45+'6-2023'!G45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E46+'6-2023'!G46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E47+'6-2023'!G47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E48+'6-2023'!G48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E50+'6-2023'!G50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E51+'6-2023'!G51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E52+'6-2023'!G52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3084000</v>
      </c>
      <c r="G53" s="11"/>
      <c r="H53" s="10">
        <f>SUM(H45:H52)</f>
        <v>47394000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E54+'6-2023'!G54</f>
        <v>7</v>
      </c>
      <c r="H54" s="7">
        <f>G54*D54</f>
        <v>5600000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E55+'6-2023'!G55</f>
        <v>4</v>
      </c>
      <c r="H55" s="7">
        <f>G55*D55</f>
        <v>1200000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6800000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4184000</v>
      </c>
      <c r="G57" s="11"/>
      <c r="H57" s="10">
        <f>SUM(H53,H56)</f>
        <v>54194000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49454000</v>
      </c>
      <c r="G58" s="11"/>
      <c r="H58" s="10">
        <f>SUM(H44,H57)</f>
        <v>275235200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4945400</v>
      </c>
      <c r="G59" s="11"/>
      <c r="H59" s="10">
        <f>H58*0.1</f>
        <v>27523520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54399400</v>
      </c>
      <c r="G60" s="11"/>
      <c r="H60" s="10">
        <f>SUM(H58:H59)</f>
        <v>302758720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EF5-F89B-4B47-A1D8-5EFA6F273E63}">
  <dimension ref="A2:J70"/>
  <sheetViews>
    <sheetView tabSelected="1" topLeftCell="A51" workbookViewId="0">
      <selection activeCell="J60" sqref="J60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152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E20+'7-2023'!G20</f>
        <v>1358</v>
      </c>
      <c r="H20" s="7">
        <f>G20*D20</f>
        <v>67900000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50</v>
      </c>
      <c r="F21" s="17">
        <f>E21*D21</f>
        <v>1500000</v>
      </c>
      <c r="G21" s="5">
        <f>E21+'7-2023'!G21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16500000</v>
      </c>
      <c r="G22" s="11"/>
      <c r="H22" s="10">
        <f>SUM(H20:H21)</f>
        <v>78400000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E24+'7-2023'!G24</f>
        <v>400</v>
      </c>
      <c r="H24" s="7">
        <f>G24*D24</f>
        <v>10000000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10000000</v>
      </c>
      <c r="G26" s="11"/>
      <c r="H26" s="10">
        <f>SUM(H23:H25)</f>
        <v>12000000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E27+'7-2023'!G27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100</v>
      </c>
      <c r="F28" s="17">
        <f>E28*D28</f>
        <v>1000000</v>
      </c>
      <c r="G28" s="5">
        <f>E28+'7-2023'!G28</f>
        <v>144</v>
      </c>
      <c r="H28" s="7">
        <f>G28*D28</f>
        <v>1440000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E29+'7-2023'!G29</f>
        <v>30</v>
      </c>
      <c r="H29" s="7">
        <f>G29*D29</f>
        <v>1500000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1500000</v>
      </c>
      <c r="G31" s="11"/>
      <c r="H31" s="10">
        <f>SUM(H27:H30)</f>
        <v>3850000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28000000</v>
      </c>
      <c r="G32" s="11"/>
      <c r="H32" s="10">
        <f>SUM(H22,H26,H31)</f>
        <v>94250000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E35+'7-2023'!G35</f>
        <v>3460</v>
      </c>
      <c r="H35" s="7">
        <f>G35*D35</f>
        <v>51900000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124632000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E38+'7-2023'!G38</f>
        <v>8493</v>
      </c>
      <c r="H38" s="7">
        <f>G38*D38</f>
        <v>8493000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E39+'7-2023'!G39</f>
        <v>4388</v>
      </c>
      <c r="H39" s="7">
        <f>G39*D39</f>
        <v>3949200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E40+'7-2023'!G40</f>
        <v>12060</v>
      </c>
      <c r="H40" s="7">
        <f>G40*D40</f>
        <v>12060000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E41+'7-2023'!G41</f>
        <v>13180</v>
      </c>
      <c r="H41" s="7">
        <f>G41*D41</f>
        <v>11862000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E42+'7-2023'!G42</f>
        <v>10450</v>
      </c>
      <c r="H42" s="7">
        <f>G42*D42</f>
        <v>15675000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52039200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51880000</v>
      </c>
      <c r="G44" s="11"/>
      <c r="H44" s="10">
        <f>SUM(H19+H32+H37+H43)</f>
        <v>272921200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E45+'7-2023'!G45</f>
        <v>449</v>
      </c>
      <c r="H45" s="7">
        <f>G45*D45</f>
        <v>7184000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f>E46+'7-2023'!G46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E47+'7-2023'!G47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E48+'7-2023'!G48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>
        <v>480</v>
      </c>
      <c r="F49" s="17">
        <v>3570300</v>
      </c>
      <c r="G49" s="5">
        <f>E49+'7-2023'!G49</f>
        <v>480</v>
      </c>
      <c r="H49" s="7">
        <f>F49</f>
        <v>3570300</v>
      </c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E50+'7-2023'!G50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E51+'7-2023'!G51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E52+'7-2023'!G52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5170300</v>
      </c>
      <c r="G53" s="11"/>
      <c r="H53" s="10">
        <f>SUM(H45:H52)</f>
        <v>52564300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E54+'7-2023'!G54</f>
        <v>8</v>
      </c>
      <c r="H54" s="7">
        <f>G54*D54</f>
        <v>6400000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E55+'7-2023'!G55</f>
        <v>5</v>
      </c>
      <c r="H55" s="7">
        <f>G55*D55</f>
        <v>1500000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7900000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6270300</v>
      </c>
      <c r="G57" s="11"/>
      <c r="H57" s="10">
        <f>SUM(H53,H56)</f>
        <v>60464300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58150300</v>
      </c>
      <c r="G58" s="11"/>
      <c r="H58" s="10">
        <f>SUM(H44,H57)</f>
        <v>333385500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5815030</v>
      </c>
      <c r="G59" s="11"/>
      <c r="H59" s="10">
        <f>H58*0.1</f>
        <v>33338550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63965330</v>
      </c>
      <c r="G60" s="11"/>
      <c r="H60" s="10">
        <f>SUM(H58:H59)</f>
        <v>366724050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W34"/>
  <sheetViews>
    <sheetView topLeftCell="A16" zoomScale="145" zoomScaleNormal="145" workbookViewId="0">
      <selection activeCell="J31" sqref="J31"/>
    </sheetView>
  </sheetViews>
  <sheetFormatPr defaultColWidth="8" defaultRowHeight="15"/>
  <cols>
    <col min="1" max="1" width="2.875" style="47" customWidth="1"/>
    <col min="2" max="2" width="2.375" style="47" customWidth="1"/>
    <col min="3" max="3" width="15.75" style="47" customWidth="1"/>
    <col min="4" max="4" width="7.125" style="47" customWidth="1"/>
    <col min="5" max="5" width="6.75" style="47" customWidth="1"/>
    <col min="6" max="6" width="7.25" style="47" customWidth="1"/>
    <col min="7" max="7" width="5.25" style="47" customWidth="1"/>
    <col min="8" max="8" width="6.875" style="47" customWidth="1"/>
    <col min="9" max="9" width="6.625" style="47" customWidth="1"/>
    <col min="10" max="10" width="6.25" style="47" customWidth="1"/>
    <col min="11" max="11" width="6.375" style="47" customWidth="1"/>
    <col min="12" max="13" width="6.5" style="47" customWidth="1"/>
    <col min="14" max="14" width="6.25" style="47" customWidth="1"/>
    <col min="15" max="15" width="4.5" style="47" customWidth="1"/>
    <col min="16" max="16" width="5.25" style="47" customWidth="1"/>
    <col min="17" max="17" width="6" style="47" customWidth="1"/>
    <col min="18" max="18" width="8.375" style="47" customWidth="1"/>
    <col min="19" max="19" width="6" style="47" customWidth="1"/>
    <col min="20" max="21" width="7.125" style="50" customWidth="1"/>
    <col min="22" max="22" width="5.625" style="51" customWidth="1"/>
    <col min="23" max="16384" width="8" style="47"/>
  </cols>
  <sheetData>
    <row r="1" spans="2:23" s="41" customFormat="1" ht="12" customHeight="1">
      <c r="G1" s="42"/>
      <c r="H1" s="42"/>
      <c r="I1" s="42"/>
      <c r="J1" s="42"/>
      <c r="K1" s="42"/>
      <c r="L1" s="42"/>
      <c r="M1" s="42"/>
      <c r="N1" s="42"/>
      <c r="O1" s="43"/>
      <c r="R1" s="42"/>
      <c r="T1" s="44" t="s">
        <v>113</v>
      </c>
      <c r="U1" s="44"/>
      <c r="V1" s="45"/>
    </row>
    <row r="2" spans="2:23" s="41" customFormat="1" ht="12" customHeight="1">
      <c r="G2" s="42"/>
      <c r="H2" s="42"/>
      <c r="I2" s="42"/>
      <c r="J2" s="42"/>
      <c r="K2" s="42"/>
      <c r="L2" s="42"/>
      <c r="M2" s="42"/>
      <c r="N2" s="42"/>
      <c r="O2" s="43"/>
      <c r="R2" s="42"/>
      <c r="T2" s="44" t="s">
        <v>86</v>
      </c>
      <c r="U2" s="44"/>
      <c r="V2" s="45"/>
    </row>
    <row r="3" spans="2:23" s="41" customFormat="1" ht="11.25" customHeight="1">
      <c r="G3" s="42"/>
      <c r="H3" s="42"/>
      <c r="I3" s="42"/>
      <c r="J3" s="42"/>
      <c r="K3" s="42"/>
      <c r="L3" s="42"/>
      <c r="M3" s="42"/>
      <c r="N3" s="42"/>
      <c r="O3" s="43"/>
      <c r="P3" s="42"/>
      <c r="Q3" s="46"/>
      <c r="R3" s="42"/>
      <c r="T3" s="44" t="s">
        <v>114</v>
      </c>
      <c r="U3" s="44"/>
      <c r="V3" s="45"/>
    </row>
    <row r="4" spans="2:23" ht="18.75" customHeight="1">
      <c r="G4" s="48"/>
      <c r="H4" s="48"/>
      <c r="J4" s="49" t="s">
        <v>148</v>
      </c>
      <c r="K4" s="48"/>
      <c r="L4" s="48"/>
      <c r="M4" s="48"/>
      <c r="N4" s="48"/>
      <c r="O4" s="48"/>
      <c r="P4" s="48"/>
      <c r="Q4" s="48"/>
      <c r="R4" s="48"/>
      <c r="S4" s="48"/>
    </row>
    <row r="5" spans="2:23" ht="9.75" customHeight="1">
      <c r="G5" s="48"/>
      <c r="H5" s="48"/>
      <c r="J5" s="52"/>
      <c r="K5" s="48"/>
      <c r="L5" s="48"/>
      <c r="M5" s="48"/>
      <c r="N5" s="48"/>
      <c r="O5" s="48"/>
      <c r="P5" s="48"/>
      <c r="Q5" s="48"/>
      <c r="R5" s="48"/>
      <c r="S5" s="48"/>
    </row>
    <row r="6" spans="2:23" s="53" customFormat="1" ht="9.75" customHeight="1">
      <c r="C6" s="54" t="s">
        <v>115</v>
      </c>
      <c r="D6" s="55" t="s">
        <v>116</v>
      </c>
      <c r="K6" s="54" t="s">
        <v>117</v>
      </c>
      <c r="L6" s="55">
        <v>56</v>
      </c>
      <c r="Q6" s="54" t="s">
        <v>118</v>
      </c>
      <c r="R6" s="55" t="s">
        <v>119</v>
      </c>
      <c r="V6" s="52"/>
    </row>
    <row r="7" spans="2:23" ht="9.75" customHeight="1">
      <c r="G7" s="48"/>
      <c r="H7" s="48"/>
      <c r="J7" s="56"/>
      <c r="K7" s="48"/>
      <c r="L7" s="48"/>
      <c r="M7" s="48"/>
      <c r="N7" s="48"/>
      <c r="O7" s="48"/>
      <c r="P7" s="48"/>
      <c r="Q7" s="48"/>
      <c r="R7" s="48"/>
      <c r="S7" s="48"/>
    </row>
    <row r="8" spans="2:23" ht="36.75" customHeight="1">
      <c r="B8" s="57" t="s">
        <v>51</v>
      </c>
      <c r="C8" s="58" t="s">
        <v>120</v>
      </c>
      <c r="D8" s="57" t="s">
        <v>121</v>
      </c>
      <c r="E8" s="58" t="s">
        <v>122</v>
      </c>
      <c r="F8" s="58" t="s">
        <v>123</v>
      </c>
      <c r="G8" s="58" t="s">
        <v>124</v>
      </c>
      <c r="H8" s="58" t="s">
        <v>125</v>
      </c>
      <c r="I8" s="57" t="s">
        <v>126</v>
      </c>
      <c r="J8" s="58" t="s">
        <v>127</v>
      </c>
      <c r="K8" s="58" t="s">
        <v>128</v>
      </c>
      <c r="L8" s="58" t="s">
        <v>129</v>
      </c>
      <c r="M8" s="58" t="s">
        <v>130</v>
      </c>
      <c r="N8" s="58" t="s">
        <v>131</v>
      </c>
      <c r="O8" s="58" t="s">
        <v>132</v>
      </c>
      <c r="P8" s="57" t="s">
        <v>133</v>
      </c>
      <c r="Q8" s="58" t="s">
        <v>134</v>
      </c>
      <c r="R8" s="58" t="s">
        <v>135</v>
      </c>
      <c r="S8" s="58" t="s">
        <v>136</v>
      </c>
      <c r="T8" s="58" t="s">
        <v>137</v>
      </c>
      <c r="U8" s="59"/>
    </row>
    <row r="9" spans="2:23" ht="11.25" customHeight="1">
      <c r="B9" s="57">
        <v>0</v>
      </c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60"/>
    </row>
    <row r="10" spans="2:23" ht="13.5" customHeight="1">
      <c r="B10" s="57">
        <v>1</v>
      </c>
      <c r="C10" s="70" t="s">
        <v>3</v>
      </c>
      <c r="D10" s="71">
        <v>880000</v>
      </c>
      <c r="E10" s="71">
        <f>D10*12.5%</f>
        <v>110000</v>
      </c>
      <c r="F10" s="71"/>
      <c r="G10" s="71">
        <v>10000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>
        <f>SUM(D10:S10)</f>
        <v>1000000</v>
      </c>
      <c r="U10" s="72"/>
      <c r="V10" s="61"/>
      <c r="W10" s="62"/>
    </row>
    <row r="11" spans="2:23" ht="13.5" customHeight="1">
      <c r="B11" s="57">
        <v>2</v>
      </c>
      <c r="C11" s="70" t="s">
        <v>8</v>
      </c>
      <c r="D11" s="71">
        <v>880000</v>
      </c>
      <c r="E11" s="71">
        <f>D11*12.5%</f>
        <v>110000</v>
      </c>
      <c r="F11" s="71">
        <v>10000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>
        <f t="shared" ref="T11:T24" si="0">SUM(D11:S11)</f>
        <v>1000000</v>
      </c>
      <c r="U11" s="72"/>
      <c r="V11" s="61"/>
      <c r="W11" s="62"/>
    </row>
    <row r="12" spans="2:23" ht="13.5" customHeight="1">
      <c r="B12" s="57">
        <v>3</v>
      </c>
      <c r="C12" s="70" t="s">
        <v>138</v>
      </c>
      <c r="D12" s="71">
        <v>28000000</v>
      </c>
      <c r="E12" s="71">
        <f>D12*12.5%</f>
        <v>3500000</v>
      </c>
      <c r="F12" s="71">
        <v>2000000</v>
      </c>
      <c r="G12" s="71">
        <v>100000</v>
      </c>
      <c r="H12" s="71">
        <v>1000000</v>
      </c>
      <c r="I12" s="71"/>
      <c r="J12" s="71"/>
      <c r="K12" s="71"/>
      <c r="L12" s="71">
        <v>3000000</v>
      </c>
      <c r="M12" s="71"/>
      <c r="N12" s="71"/>
      <c r="O12" s="71"/>
      <c r="P12" s="71">
        <v>300000</v>
      </c>
      <c r="Q12" s="71"/>
      <c r="R12" s="71"/>
      <c r="S12" s="71"/>
      <c r="T12" s="71">
        <f t="shared" si="0"/>
        <v>37900000</v>
      </c>
      <c r="U12" s="72"/>
      <c r="V12" s="61"/>
      <c r="W12" s="62"/>
    </row>
    <row r="13" spans="2:23" ht="13.5" customHeight="1">
      <c r="B13" s="57">
        <v>4</v>
      </c>
      <c r="C13" s="70" t="s">
        <v>94</v>
      </c>
      <c r="D13" s="71">
        <v>5000000</v>
      </c>
      <c r="E13" s="71">
        <f t="shared" ref="E13:E21" si="1">D13*12.5%</f>
        <v>625000</v>
      </c>
      <c r="F13" s="71"/>
      <c r="G13" s="71">
        <v>100000</v>
      </c>
      <c r="H13" s="71"/>
      <c r="I13" s="71"/>
      <c r="J13" s="71"/>
      <c r="K13" s="71"/>
      <c r="L13" s="71">
        <v>275000</v>
      </c>
      <c r="M13" s="71"/>
      <c r="N13" s="71"/>
      <c r="O13" s="71"/>
      <c r="P13" s="71"/>
      <c r="Q13" s="71"/>
      <c r="R13" s="71"/>
      <c r="S13" s="71"/>
      <c r="T13" s="71">
        <f t="shared" si="0"/>
        <v>6000000</v>
      </c>
      <c r="U13" s="72"/>
      <c r="V13" s="61"/>
      <c r="W13" s="62"/>
    </row>
    <row r="14" spans="2:23" ht="13.5" customHeight="1">
      <c r="B14" s="57">
        <v>5</v>
      </c>
      <c r="C14" s="70" t="s">
        <v>139</v>
      </c>
      <c r="D14" s="71">
        <v>500000</v>
      </c>
      <c r="E14" s="71">
        <f t="shared" si="1"/>
        <v>62500</v>
      </c>
      <c r="F14" s="71">
        <v>310000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>
        <v>127500</v>
      </c>
      <c r="T14" s="71">
        <f>SUM(D14:S14)</f>
        <v>1000000</v>
      </c>
      <c r="U14" s="72"/>
      <c r="V14" s="61"/>
      <c r="W14" s="62"/>
    </row>
    <row r="15" spans="2:23" ht="13.5" customHeight="1">
      <c r="B15" s="57">
        <v>6</v>
      </c>
      <c r="C15" s="70" t="s">
        <v>11</v>
      </c>
      <c r="D15" s="71">
        <v>900000</v>
      </c>
      <c r="E15" s="71"/>
      <c r="F15" s="71">
        <v>10000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>
        <f t="shared" si="0"/>
        <v>910000</v>
      </c>
      <c r="U15" s="72"/>
      <c r="V15" s="61"/>
      <c r="W15" s="62"/>
    </row>
    <row r="16" spans="2:23" ht="13.5" customHeight="1">
      <c r="B16" s="57">
        <v>7</v>
      </c>
      <c r="C16" s="70" t="s">
        <v>96</v>
      </c>
      <c r="D16" s="71"/>
      <c r="E16" s="71"/>
      <c r="F16" s="71">
        <v>40000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>
        <f t="shared" si="0"/>
        <v>40000</v>
      </c>
      <c r="U16" s="72"/>
      <c r="V16" s="61"/>
      <c r="W16" s="62"/>
    </row>
    <row r="17" spans="2:23" ht="13.5" customHeight="1">
      <c r="B17" s="57">
        <v>8</v>
      </c>
      <c r="C17" s="70" t="s">
        <v>91</v>
      </c>
      <c r="D17" s="71">
        <v>254000</v>
      </c>
      <c r="E17" s="71"/>
      <c r="F17" s="71">
        <v>246000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>
        <f t="shared" si="0"/>
        <v>500000</v>
      </c>
      <c r="U17" s="72"/>
      <c r="V17" s="61"/>
      <c r="W17" s="62"/>
    </row>
    <row r="18" spans="2:23" ht="13.5" customHeight="1">
      <c r="B18" s="57">
        <v>9</v>
      </c>
      <c r="C18" s="73" t="s">
        <v>59</v>
      </c>
      <c r="D18" s="71">
        <v>800000</v>
      </c>
      <c r="E18" s="71">
        <f t="shared" si="1"/>
        <v>100000</v>
      </c>
      <c r="F18" s="71">
        <v>600000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>
        <f t="shared" si="0"/>
        <v>1500000</v>
      </c>
      <c r="U18" s="72"/>
      <c r="V18" s="61"/>
      <c r="W18" s="62"/>
    </row>
    <row r="19" spans="2:23" ht="13.5" customHeight="1">
      <c r="B19" s="57">
        <v>10</v>
      </c>
      <c r="C19" s="73" t="s">
        <v>61</v>
      </c>
      <c r="D19" s="71"/>
      <c r="E19" s="71"/>
      <c r="F19" s="71"/>
      <c r="G19" s="71"/>
      <c r="H19" s="71"/>
      <c r="I19" s="71">
        <v>24900000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>
        <f t="shared" si="0"/>
        <v>24900000</v>
      </c>
      <c r="U19" s="72"/>
      <c r="V19" s="61"/>
      <c r="W19" s="62"/>
    </row>
    <row r="20" spans="2:23" ht="13.5" customHeight="1">
      <c r="B20" s="57">
        <v>11</v>
      </c>
      <c r="C20" s="73" t="s">
        <v>4</v>
      </c>
      <c r="D20" s="71">
        <v>56000000</v>
      </c>
      <c r="E20" s="71">
        <f>D20*12.5%</f>
        <v>7000000</v>
      </c>
      <c r="F20" s="71">
        <v>2337880</v>
      </c>
      <c r="G20" s="71">
        <v>599410</v>
      </c>
      <c r="H20" s="71">
        <v>423200</v>
      </c>
      <c r="I20" s="71"/>
      <c r="J20" s="71">
        <v>2107166</v>
      </c>
      <c r="K20" s="71"/>
      <c r="L20" s="71">
        <v>1000000</v>
      </c>
      <c r="M20" s="71"/>
      <c r="N20" s="71"/>
      <c r="O20" s="71"/>
      <c r="P20" s="71">
        <v>464344</v>
      </c>
      <c r="Q20" s="71"/>
      <c r="R20" s="71"/>
      <c r="S20" s="71">
        <v>1300000</v>
      </c>
      <c r="T20" s="71">
        <f t="shared" si="0"/>
        <v>71232000</v>
      </c>
      <c r="U20" s="72"/>
      <c r="V20" s="61"/>
      <c r="W20" s="62"/>
    </row>
    <row r="21" spans="2:23" ht="13.5" customHeight="1">
      <c r="B21" s="57">
        <v>12</v>
      </c>
      <c r="C21" s="73" t="s">
        <v>140</v>
      </c>
      <c r="D21" s="71">
        <v>14000000</v>
      </c>
      <c r="E21" s="71">
        <f t="shared" si="1"/>
        <v>1750000</v>
      </c>
      <c r="F21" s="71">
        <v>1897200</v>
      </c>
      <c r="G21" s="71"/>
      <c r="H21" s="71">
        <v>6142000</v>
      </c>
      <c r="I21" s="71"/>
      <c r="J21" s="71"/>
      <c r="K21" s="71"/>
      <c r="L21" s="71">
        <v>5707674</v>
      </c>
      <c r="M21" s="71"/>
      <c r="N21" s="71"/>
      <c r="O21" s="71"/>
      <c r="P21" s="71"/>
      <c r="Q21" s="71">
        <v>292326</v>
      </c>
      <c r="R21" s="71"/>
      <c r="S21" s="71"/>
      <c r="T21" s="71">
        <f t="shared" si="0"/>
        <v>29789200</v>
      </c>
      <c r="U21" s="72"/>
      <c r="V21" s="61"/>
      <c r="W21" s="62"/>
    </row>
    <row r="22" spans="2:23" ht="13.5" customHeight="1">
      <c r="B22" s="57">
        <v>13</v>
      </c>
      <c r="C22" s="73" t="s">
        <v>141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44310000</v>
      </c>
      <c r="S22" s="71"/>
      <c r="T22" s="71">
        <f t="shared" si="0"/>
        <v>44310000</v>
      </c>
      <c r="U22" s="72"/>
      <c r="V22" s="61"/>
      <c r="W22" s="62"/>
    </row>
    <row r="23" spans="2:23" ht="13.5" customHeight="1">
      <c r="B23" s="57">
        <v>14</v>
      </c>
      <c r="C23" s="73" t="s">
        <v>14</v>
      </c>
      <c r="D23" s="71"/>
      <c r="E23" s="71"/>
      <c r="F23" s="71"/>
      <c r="G23" s="71"/>
      <c r="H23" s="71"/>
      <c r="I23" s="71"/>
      <c r="J23" s="71"/>
      <c r="K23" s="71">
        <v>4800000</v>
      </c>
      <c r="L23" s="71"/>
      <c r="M23" s="71"/>
      <c r="N23" s="71"/>
      <c r="O23" s="71"/>
      <c r="P23" s="71"/>
      <c r="Q23" s="71"/>
      <c r="R23" s="71"/>
      <c r="S23" s="71"/>
      <c r="T23" s="71">
        <f t="shared" si="0"/>
        <v>4800000</v>
      </c>
      <c r="U23" s="72"/>
      <c r="V23" s="61"/>
      <c r="W23" s="62"/>
    </row>
    <row r="24" spans="2:23" ht="13.5" customHeight="1">
      <c r="B24" s="57">
        <v>15</v>
      </c>
      <c r="C24" s="73" t="s">
        <v>71</v>
      </c>
      <c r="D24" s="71"/>
      <c r="E24" s="71"/>
      <c r="F24" s="71"/>
      <c r="G24" s="71"/>
      <c r="H24" s="71"/>
      <c r="I24" s="71"/>
      <c r="J24" s="71"/>
      <c r="K24" s="71">
        <v>900000</v>
      </c>
      <c r="L24" s="71"/>
      <c r="M24" s="71"/>
      <c r="N24" s="71"/>
      <c r="O24" s="71"/>
      <c r="P24" s="71"/>
      <c r="Q24" s="71"/>
      <c r="R24" s="71"/>
      <c r="S24" s="71"/>
      <c r="T24" s="71">
        <f t="shared" si="0"/>
        <v>900000</v>
      </c>
      <c r="U24" s="72"/>
      <c r="V24" s="61"/>
      <c r="W24" s="62"/>
    </row>
    <row r="25" spans="2:23" ht="13.5" customHeight="1">
      <c r="B25" s="81" t="s">
        <v>142</v>
      </c>
      <c r="C25" s="82"/>
      <c r="D25" s="63">
        <f t="shared" ref="D25:L25" si="2">SUM(D10:D24)</f>
        <v>107214000</v>
      </c>
      <c r="E25" s="63">
        <f t="shared" si="2"/>
        <v>13257500</v>
      </c>
      <c r="F25" s="63">
        <f t="shared" si="2"/>
        <v>7451080</v>
      </c>
      <c r="G25" s="63">
        <f t="shared" si="2"/>
        <v>809410</v>
      </c>
      <c r="H25" s="63">
        <f t="shared" si="2"/>
        <v>7565200</v>
      </c>
      <c r="I25" s="63">
        <f t="shared" si="2"/>
        <v>24900000</v>
      </c>
      <c r="J25" s="63">
        <f t="shared" si="2"/>
        <v>2107166</v>
      </c>
      <c r="K25" s="63">
        <f t="shared" si="2"/>
        <v>5700000</v>
      </c>
      <c r="L25" s="63">
        <f t="shared" si="2"/>
        <v>9982674</v>
      </c>
      <c r="M25" s="63"/>
      <c r="N25" s="63"/>
      <c r="O25" s="63"/>
      <c r="P25" s="63">
        <f>SUM(P10:P24)</f>
        <v>764344</v>
      </c>
      <c r="Q25" s="63">
        <f>SUM(Q10:Q24)</f>
        <v>292326</v>
      </c>
      <c r="R25" s="63">
        <f>SUM(R10:R24)</f>
        <v>44310000</v>
      </c>
      <c r="S25" s="63">
        <f>SUM(S10:S24)</f>
        <v>1427500</v>
      </c>
      <c r="T25" s="63">
        <f>SUM(T10:T24)</f>
        <v>225781200</v>
      </c>
      <c r="U25" s="64"/>
      <c r="V25" s="61"/>
      <c r="W25" s="62"/>
    </row>
    <row r="26" spans="2:23" ht="13.5" customHeight="1">
      <c r="B26" s="81" t="s">
        <v>143</v>
      </c>
      <c r="C26" s="82"/>
      <c r="D26" s="63">
        <f>D25*0.1</f>
        <v>10721400</v>
      </c>
      <c r="E26" s="63">
        <f t="shared" ref="E26:T26" si="3">E25*0.1</f>
        <v>1325750</v>
      </c>
      <c r="F26" s="63">
        <f t="shared" si="3"/>
        <v>745108</v>
      </c>
      <c r="G26" s="63">
        <f t="shared" si="3"/>
        <v>80941</v>
      </c>
      <c r="H26" s="63">
        <f t="shared" si="3"/>
        <v>756520</v>
      </c>
      <c r="I26" s="63">
        <f t="shared" si="3"/>
        <v>2490000</v>
      </c>
      <c r="J26" s="63">
        <f t="shared" si="3"/>
        <v>210716.6</v>
      </c>
      <c r="K26" s="63">
        <f t="shared" si="3"/>
        <v>570000</v>
      </c>
      <c r="L26" s="63">
        <f t="shared" si="3"/>
        <v>998267.4</v>
      </c>
      <c r="M26" s="63"/>
      <c r="N26" s="63"/>
      <c r="O26" s="63"/>
      <c r="P26" s="63">
        <f t="shared" si="3"/>
        <v>76434.400000000009</v>
      </c>
      <c r="Q26" s="63">
        <f t="shared" si="3"/>
        <v>29232.600000000002</v>
      </c>
      <c r="R26" s="63">
        <f t="shared" si="3"/>
        <v>4431000</v>
      </c>
      <c r="S26" s="63">
        <f t="shared" si="3"/>
        <v>142750</v>
      </c>
      <c r="T26" s="63">
        <f t="shared" si="3"/>
        <v>22578120</v>
      </c>
      <c r="U26" s="64"/>
      <c r="V26" s="61"/>
      <c r="W26" s="62"/>
    </row>
    <row r="27" spans="2:23" ht="13.5" customHeight="1">
      <c r="B27" s="81" t="s">
        <v>144</v>
      </c>
      <c r="C27" s="82"/>
      <c r="D27" s="63">
        <f>D25+D26</f>
        <v>117935400</v>
      </c>
      <c r="E27" s="63">
        <f t="shared" ref="E27:T27" si="4">E25+E26</f>
        <v>14583250</v>
      </c>
      <c r="F27" s="63">
        <f t="shared" si="4"/>
        <v>8196188</v>
      </c>
      <c r="G27" s="63">
        <f t="shared" si="4"/>
        <v>890351</v>
      </c>
      <c r="H27" s="63">
        <f t="shared" si="4"/>
        <v>8321720</v>
      </c>
      <c r="I27" s="63">
        <f t="shared" si="4"/>
        <v>27390000</v>
      </c>
      <c r="J27" s="63">
        <f t="shared" si="4"/>
        <v>2317882.6</v>
      </c>
      <c r="K27" s="63">
        <f t="shared" si="4"/>
        <v>6270000</v>
      </c>
      <c r="L27" s="63">
        <f t="shared" si="4"/>
        <v>10980941.4</v>
      </c>
      <c r="M27" s="63"/>
      <c r="N27" s="63"/>
      <c r="O27" s="63"/>
      <c r="P27" s="63">
        <f t="shared" si="4"/>
        <v>840778.4</v>
      </c>
      <c r="Q27" s="63">
        <f t="shared" si="4"/>
        <v>321558.59999999998</v>
      </c>
      <c r="R27" s="63">
        <f t="shared" si="4"/>
        <v>48741000</v>
      </c>
      <c r="S27" s="63">
        <f t="shared" si="4"/>
        <v>1570250</v>
      </c>
      <c r="T27" s="63">
        <f t="shared" si="4"/>
        <v>248359320</v>
      </c>
      <c r="U27" s="64"/>
      <c r="V27" s="61"/>
      <c r="W27" s="62"/>
    </row>
    <row r="28" spans="2:23" ht="12.75" customHeight="1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2:23" ht="12.75" customHeight="1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2:23" ht="12.75" customHeight="1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2:23" s="50" customFormat="1" ht="12.75" customHeight="1">
      <c r="E31" s="54" t="s">
        <v>5</v>
      </c>
      <c r="F31" s="47"/>
      <c r="M31" s="66"/>
      <c r="O31" s="47"/>
      <c r="P31" s="47"/>
      <c r="Q31" s="47"/>
      <c r="R31" s="47"/>
      <c r="S31" s="47"/>
      <c r="V31" s="67"/>
    </row>
    <row r="32" spans="2:23" s="50" customFormat="1" ht="17.25" customHeight="1">
      <c r="F32" s="50" t="s">
        <v>145</v>
      </c>
      <c r="M32" s="66"/>
      <c r="O32" s="47"/>
      <c r="P32" s="47"/>
      <c r="Q32" s="47"/>
      <c r="R32" s="47"/>
      <c r="S32" s="47"/>
      <c r="V32" s="67"/>
    </row>
    <row r="33" spans="7:22" s="50" customFormat="1" ht="17.25" customHeight="1">
      <c r="G33" s="68" t="s">
        <v>146</v>
      </c>
      <c r="M33" s="66"/>
      <c r="O33" s="47"/>
      <c r="P33" s="47"/>
      <c r="Q33" s="47"/>
      <c r="R33" s="47"/>
      <c r="S33" s="47"/>
      <c r="V33" s="69"/>
    </row>
    <row r="34" spans="7:22" s="50" customFormat="1" ht="17.25" customHeight="1">
      <c r="G34" s="68" t="s">
        <v>147</v>
      </c>
      <c r="M34" s="66"/>
      <c r="O34" s="47"/>
      <c r="P34" s="47"/>
      <c r="Q34" s="47"/>
      <c r="R34" s="47"/>
      <c r="S34" s="47"/>
      <c r="V34" s="67"/>
    </row>
  </sheetData>
  <mergeCells count="3">
    <mergeCell ref="B25:C25"/>
    <mergeCell ref="B26:C26"/>
    <mergeCell ref="B27:C2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1-2023</vt:lpstr>
      <vt:lpstr>2-2023</vt:lpstr>
      <vt:lpstr>3-2023</vt:lpstr>
      <vt:lpstr>4-2023</vt:lpstr>
      <vt:lpstr>5-2023</vt:lpstr>
      <vt:lpstr>6-2023</vt:lpstr>
      <vt:lpstr>7-2023</vt:lpstr>
      <vt:lpstr>8-2023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2023-06-30T12:42:29Z</cp:lastPrinted>
  <dcterms:created xsi:type="dcterms:W3CDTF">2014-01-15T06:30:10Z</dcterms:created>
  <dcterms:modified xsi:type="dcterms:W3CDTF">2023-08-17T11:05:25Z</dcterms:modified>
</cp:coreProperties>
</file>