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Z\BATZORIG\TUSUL-GUITSETGEL\Гүйцэтгэл\Цахим архив-1-2022\"/>
    </mc:Choice>
  </mc:AlternateContent>
  <bookViews>
    <workbookView xWindow="0" yWindow="0" windowWidth="28800" windowHeight="12030" firstSheet="12" activeTab="12"/>
  </bookViews>
  <sheets>
    <sheet name="Sheet1" sheetId="1" state="hidden" r:id="rId1"/>
    <sheet name="2023.01" sheetId="2" state="hidden" r:id="rId2"/>
    <sheet name="2023.02" sheetId="3" state="hidden" r:id="rId3"/>
    <sheet name="2023.03" sheetId="4" state="hidden" r:id="rId4"/>
    <sheet name="2023.04" sheetId="5" state="hidden" r:id="rId5"/>
    <sheet name="2023.05" sheetId="6" state="hidden" r:id="rId6"/>
    <sheet name="2023.06" sheetId="7" state="hidden" r:id="rId7"/>
    <sheet name="2023.07" sheetId="8" state="hidden" r:id="rId8"/>
    <sheet name="2023.08" sheetId="10" state="hidden" r:id="rId9"/>
    <sheet name="2023.09" sheetId="15" state="hidden" r:id="rId10"/>
    <sheet name="Sheet3" sheetId="12" state="hidden" r:id="rId11"/>
    <sheet name="8сар" sheetId="13" state="hidden" r:id="rId12"/>
    <sheet name="9сар" sheetId="14" r:id="rId13"/>
  </sheets>
  <definedNames>
    <definedName name="_xlnm.Print_Area" localSheetId="3">'2023.03'!$A$1:$H$50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2" i="12" l="1"/>
  <c r="L31" i="12"/>
  <c r="Q31" i="14" l="1"/>
  <c r="Q30" i="14"/>
  <c r="Q29" i="14"/>
  <c r="Q28" i="14"/>
  <c r="N28" i="15"/>
  <c r="N32" i="15"/>
  <c r="N33" i="15" s="1"/>
  <c r="L32" i="15"/>
  <c r="L31" i="15"/>
  <c r="L30" i="15"/>
  <c r="L29" i="15"/>
  <c r="L33" i="15" s="1"/>
  <c r="N26" i="15"/>
  <c r="L26" i="15"/>
  <c r="N25" i="15"/>
  <c r="L25" i="15"/>
  <c r="N24" i="15"/>
  <c r="L24" i="15"/>
  <c r="N23" i="15"/>
  <c r="L23" i="15"/>
  <c r="N20" i="15"/>
  <c r="L20" i="15"/>
  <c r="N19" i="15"/>
  <c r="L19" i="15"/>
  <c r="N18" i="15"/>
  <c r="L18" i="15"/>
  <c r="N17" i="15"/>
  <c r="L17" i="15"/>
  <c r="N16" i="15"/>
  <c r="L16" i="15"/>
  <c r="N15" i="15"/>
  <c r="L15" i="15"/>
  <c r="L14" i="15"/>
  <c r="Q39" i="14" l="1"/>
  <c r="N27" i="15"/>
  <c r="N34" i="15" s="1"/>
  <c r="N36" i="15" s="1"/>
  <c r="N37" i="15" s="1"/>
  <c r="N38" i="15" s="1"/>
  <c r="L27" i="15"/>
  <c r="L28" i="15" s="1"/>
  <c r="L34" i="15" s="1"/>
  <c r="L36" i="15" s="1"/>
  <c r="L37" i="15" s="1"/>
  <c r="L38" i="15" s="1"/>
  <c r="F30" i="12"/>
  <c r="N16" i="14" l="1"/>
  <c r="N18" i="14"/>
  <c r="F40" i="12"/>
  <c r="F16" i="12"/>
  <c r="F18" i="12"/>
  <c r="F29" i="12"/>
  <c r="F32" i="12"/>
  <c r="Q38" i="14"/>
  <c r="D14" i="12"/>
  <c r="N39" i="14"/>
  <c r="L39" i="14"/>
  <c r="L37" i="14"/>
  <c r="L36" i="14"/>
  <c r="L35" i="14"/>
  <c r="L34" i="14"/>
  <c r="L32" i="14"/>
  <c r="N26" i="14"/>
  <c r="L26" i="14"/>
  <c r="N25" i="14"/>
  <c r="L25" i="14"/>
  <c r="N24" i="14"/>
  <c r="L24" i="14"/>
  <c r="N23" i="14"/>
  <c r="L23" i="14"/>
  <c r="N20" i="14"/>
  <c r="L20" i="14"/>
  <c r="N19" i="14"/>
  <c r="L19" i="14"/>
  <c r="L18" i="14"/>
  <c r="N17" i="14"/>
  <c r="L17" i="14"/>
  <c r="L16" i="14"/>
  <c r="N15" i="14"/>
  <c r="L15" i="14"/>
  <c r="L14" i="14"/>
  <c r="D36" i="12"/>
  <c r="D33" i="12"/>
  <c r="D38" i="12" s="1"/>
  <c r="D39" i="12" l="1"/>
  <c r="D40" i="12" s="1"/>
  <c r="N27" i="14"/>
  <c r="N32" i="14"/>
  <c r="N33" i="14" s="1"/>
  <c r="N40" i="14" s="1"/>
  <c r="N42" i="14" s="1"/>
  <c r="N43" i="14" s="1"/>
  <c r="N44" i="14" s="1"/>
  <c r="L27" i="14"/>
  <c r="L33" i="14" s="1"/>
  <c r="L40" i="14" s="1"/>
  <c r="L42" i="14" s="1"/>
  <c r="L43" i="14" s="1"/>
  <c r="L44" i="14" s="1"/>
  <c r="D37" i="12"/>
  <c r="N28" i="13"/>
  <c r="N30" i="13"/>
  <c r="N29" i="13"/>
  <c r="D15" i="12"/>
  <c r="N39" i="13"/>
  <c r="L39" i="13"/>
  <c r="L32" i="13"/>
  <c r="L33" i="13" s="1"/>
  <c r="L27" i="13"/>
  <c r="D41" i="12" l="1"/>
  <c r="D43" i="12"/>
  <c r="D44" i="12"/>
  <c r="D45" i="12" s="1"/>
  <c r="D47" i="12" s="1"/>
  <c r="D9" i="12"/>
  <c r="N38" i="13" l="1"/>
  <c r="N37" i="13"/>
  <c r="L37" i="13"/>
  <c r="L36" i="13"/>
  <c r="L35" i="13"/>
  <c r="L34" i="13"/>
  <c r="N26" i="13"/>
  <c r="L26" i="13"/>
  <c r="N25" i="13"/>
  <c r="L25" i="13"/>
  <c r="N24" i="13"/>
  <c r="L24" i="13"/>
  <c r="N23" i="13"/>
  <c r="L23" i="13"/>
  <c r="N20" i="13"/>
  <c r="L20" i="13"/>
  <c r="N19" i="13"/>
  <c r="L19" i="13"/>
  <c r="N18" i="13"/>
  <c r="N27" i="13" s="1"/>
  <c r="L18" i="13"/>
  <c r="N17" i="13"/>
  <c r="L17" i="13"/>
  <c r="N16" i="13"/>
  <c r="L16" i="13"/>
  <c r="N15" i="13"/>
  <c r="L15" i="13"/>
  <c r="L14" i="13"/>
  <c r="D12" i="12"/>
  <c r="N32" i="13" l="1"/>
  <c r="N33" i="13" s="1"/>
  <c r="N40" i="13"/>
  <c r="L40" i="13"/>
  <c r="L42" i="13" s="1"/>
  <c r="D13" i="12"/>
  <c r="N33" i="8"/>
  <c r="L33" i="8"/>
  <c r="N32" i="8"/>
  <c r="L32" i="8"/>
  <c r="L31" i="8"/>
  <c r="L30" i="8"/>
  <c r="L29" i="8"/>
  <c r="N26" i="8"/>
  <c r="L26" i="8"/>
  <c r="N25" i="8"/>
  <c r="L25" i="8"/>
  <c r="N24" i="8"/>
  <c r="L24" i="8"/>
  <c r="N23" i="8"/>
  <c r="L23" i="8"/>
  <c r="N20" i="8"/>
  <c r="L20" i="8"/>
  <c r="N19" i="8"/>
  <c r="L19" i="8"/>
  <c r="N18" i="8"/>
  <c r="L18" i="8"/>
  <c r="N17" i="8"/>
  <c r="L17" i="8"/>
  <c r="N16" i="8"/>
  <c r="L16" i="8"/>
  <c r="N15" i="8"/>
  <c r="L15" i="8"/>
  <c r="L14" i="8"/>
  <c r="N42" i="13" l="1"/>
  <c r="N43" i="13" s="1"/>
  <c r="N44" i="13" s="1"/>
  <c r="D16" i="12"/>
  <c r="D17" i="12" s="1"/>
  <c r="D19" i="12" s="1"/>
  <c r="L43" i="13"/>
  <c r="L44" i="13" s="1"/>
  <c r="N27" i="8"/>
  <c r="N28" i="8" s="1"/>
  <c r="N34" i="8" s="1"/>
  <c r="N36" i="8" s="1"/>
  <c r="N37" i="8" s="1"/>
  <c r="N38" i="8" s="1"/>
  <c r="L27" i="8"/>
  <c r="L28" i="8" s="1"/>
  <c r="L34" i="8" s="1"/>
  <c r="L36" i="8" s="1"/>
  <c r="L37" i="8" s="1"/>
  <c r="L38" i="8" s="1"/>
  <c r="N19" i="10"/>
  <c r="N24" i="10"/>
  <c r="N25" i="10"/>
  <c r="N26" i="10"/>
  <c r="N23" i="10"/>
  <c r="L25" i="10"/>
  <c r="L26" i="10"/>
  <c r="L24" i="10"/>
  <c r="L23" i="10"/>
  <c r="L19" i="10"/>
  <c r="N32" i="10"/>
  <c r="N33" i="10" s="1"/>
  <c r="L32" i="10"/>
  <c r="L31" i="10"/>
  <c r="L30" i="10"/>
  <c r="L29" i="10"/>
  <c r="L33" i="10" s="1"/>
  <c r="N20" i="10"/>
  <c r="L20" i="10"/>
  <c r="N17" i="10"/>
  <c r="L17" i="10"/>
  <c r="N18" i="10"/>
  <c r="L18" i="10"/>
  <c r="N16" i="10"/>
  <c r="L16" i="10"/>
  <c r="N15" i="10"/>
  <c r="L15" i="10"/>
  <c r="L14" i="10"/>
  <c r="D20" i="12" l="1"/>
  <c r="D21" i="12" s="1"/>
  <c r="D23" i="12" s="1"/>
  <c r="N27" i="10"/>
  <c r="N28" i="10" s="1"/>
  <c r="N34" i="10" s="1"/>
  <c r="N36" i="10" s="1"/>
  <c r="N37" i="10" s="1"/>
  <c r="N38" i="10" s="1"/>
  <c r="L27" i="10"/>
  <c r="L28" i="10" s="1"/>
  <c r="L34" i="10" s="1"/>
  <c r="L36" i="10" s="1"/>
  <c r="L37" i="10" s="1"/>
  <c r="L38" i="10" s="1"/>
  <c r="H26" i="7" l="1"/>
  <c r="H27" i="7"/>
  <c r="H17" i="7"/>
  <c r="H18" i="7"/>
  <c r="H19" i="7"/>
  <c r="H20" i="7"/>
  <c r="H21" i="7"/>
  <c r="H16" i="7"/>
  <c r="H22" i="7"/>
  <c r="H28" i="7"/>
  <c r="H30" i="7"/>
  <c r="H31" i="7"/>
  <c r="H32" i="7"/>
  <c r="F23" i="7"/>
  <c r="F24" i="7"/>
  <c r="F25" i="7"/>
  <c r="F26" i="7"/>
  <c r="F27" i="7"/>
  <c r="F17" i="7"/>
  <c r="F18" i="7"/>
  <c r="F19" i="7"/>
  <c r="F20" i="7"/>
  <c r="F21" i="7"/>
  <c r="F16" i="7"/>
  <c r="F22" i="7"/>
  <c r="F28" i="7"/>
  <c r="F30" i="7"/>
  <c r="F31" i="7"/>
  <c r="F32" i="7"/>
  <c r="F15" i="7"/>
  <c r="F20" i="6"/>
  <c r="H18" i="6"/>
  <c r="H19" i="6"/>
  <c r="H20" i="6"/>
  <c r="H17" i="6"/>
  <c r="H27" i="6"/>
  <c r="F26" i="6"/>
  <c r="F25" i="6"/>
  <c r="F24" i="6"/>
  <c r="F23" i="6"/>
  <c r="H21" i="6"/>
  <c r="H22" i="6"/>
  <c r="F19" i="6"/>
  <c r="F18" i="6"/>
  <c r="F17" i="6"/>
  <c r="H16" i="6"/>
  <c r="F16" i="6"/>
  <c r="F15" i="6"/>
  <c r="H28" i="6"/>
  <c r="H30" i="6"/>
  <c r="H31" i="6"/>
  <c r="H32" i="6"/>
  <c r="F27" i="6"/>
  <c r="F21" i="6"/>
  <c r="F22" i="6"/>
  <c r="F28" i="6"/>
  <c r="F30" i="6"/>
  <c r="F31" i="6"/>
  <c r="F32" i="6"/>
  <c r="H27" i="5"/>
  <c r="F23" i="5"/>
  <c r="F24" i="5"/>
  <c r="F26" i="5"/>
  <c r="F27" i="5"/>
  <c r="F28" i="5"/>
  <c r="F25" i="5"/>
  <c r="F16" i="5"/>
  <c r="F17" i="5"/>
  <c r="F18" i="5"/>
  <c r="F19" i="5"/>
  <c r="F20" i="5"/>
  <c r="F15" i="5"/>
  <c r="H21" i="5"/>
  <c r="H16" i="5"/>
  <c r="H22" i="5"/>
  <c r="H28" i="5"/>
  <c r="H30" i="5"/>
  <c r="H31" i="5"/>
  <c r="H32" i="5"/>
  <c r="F21" i="5"/>
  <c r="F22" i="5"/>
  <c r="F30" i="5"/>
  <c r="F31" i="5"/>
  <c r="F32" i="5"/>
  <c r="F18" i="4"/>
  <c r="H26" i="4"/>
  <c r="F24" i="4"/>
  <c r="F25" i="4"/>
  <c r="F26" i="4"/>
  <c r="H21" i="4"/>
  <c r="H16" i="4"/>
  <c r="H22" i="4"/>
  <c r="H27" i="4"/>
  <c r="H29" i="4"/>
  <c r="H30" i="4"/>
  <c r="H31" i="4"/>
  <c r="F20" i="4"/>
  <c r="F19" i="4"/>
  <c r="F17" i="4"/>
  <c r="F21" i="4"/>
  <c r="F15" i="4"/>
  <c r="F16" i="4"/>
  <c r="F19" i="3"/>
  <c r="F20" i="3"/>
  <c r="F18" i="3"/>
  <c r="F22" i="4"/>
  <c r="F27" i="4"/>
  <c r="F29" i="4"/>
  <c r="F30" i="4"/>
  <c r="F31" i="4"/>
  <c r="H26" i="3"/>
  <c r="H16" i="3"/>
  <c r="H21" i="3"/>
  <c r="H22" i="3"/>
  <c r="H27" i="3"/>
  <c r="H29" i="3"/>
  <c r="H30" i="3"/>
  <c r="H31" i="3"/>
  <c r="F21" i="3"/>
  <c r="F22" i="3"/>
  <c r="F27" i="3"/>
  <c r="F29" i="3"/>
  <c r="F30" i="3"/>
  <c r="F31" i="3"/>
  <c r="F23" i="3"/>
  <c r="F24" i="3"/>
  <c r="F25" i="3"/>
  <c r="F26" i="3"/>
  <c r="F17" i="3"/>
  <c r="F15" i="3"/>
  <c r="F16" i="3"/>
  <c r="G21" i="2"/>
  <c r="G22" i="2"/>
  <c r="G23" i="2"/>
  <c r="G17" i="2"/>
  <c r="F17" i="2"/>
  <c r="H17" i="2"/>
  <c r="F21" i="2"/>
  <c r="H21" i="2"/>
  <c r="F22" i="2"/>
  <c r="H22" i="2"/>
  <c r="F23" i="2"/>
  <c r="H23" i="2"/>
  <c r="F18" i="2"/>
  <c r="F15" i="2"/>
  <c r="F16" i="2"/>
  <c r="G18" i="2"/>
  <c r="G15" i="2"/>
  <c r="F28" i="1"/>
  <c r="H28" i="1"/>
  <c r="F27" i="1"/>
  <c r="H27" i="1"/>
  <c r="F17" i="1"/>
  <c r="H17" i="1"/>
  <c r="H18" i="1"/>
  <c r="F29" i="1"/>
  <c r="F30" i="1"/>
  <c r="F31" i="1"/>
  <c r="F33" i="1"/>
  <c r="F34" i="1"/>
  <c r="F35" i="1"/>
  <c r="H29" i="1"/>
  <c r="F26" i="1"/>
  <c r="F23" i="1"/>
  <c r="H23" i="1"/>
  <c r="H24" i="1"/>
  <c r="H25" i="1"/>
  <c r="F22" i="1"/>
  <c r="F19" i="1"/>
  <c r="H19" i="1"/>
  <c r="H21" i="1"/>
  <c r="F20" i="1"/>
  <c r="H20" i="1"/>
  <c r="F16" i="1"/>
  <c r="H16" i="1"/>
  <c r="F15" i="1"/>
  <c r="G29" i="1"/>
  <c r="G26" i="1"/>
  <c r="G25" i="1"/>
  <c r="E25" i="1"/>
  <c r="G23" i="1"/>
  <c r="G22" i="1"/>
  <c r="G20" i="1"/>
  <c r="G19" i="1"/>
  <c r="G17" i="1"/>
  <c r="G16" i="1"/>
  <c r="G15" i="1"/>
  <c r="F24" i="1"/>
  <c r="H22" i="1"/>
  <c r="F18" i="1"/>
  <c r="H15" i="1"/>
  <c r="F21" i="1"/>
  <c r="H26" i="1"/>
  <c r="H30" i="1"/>
  <c r="F25" i="1"/>
  <c r="H31" i="1"/>
  <c r="H33" i="1"/>
  <c r="H34" i="1"/>
  <c r="H35" i="1"/>
  <c r="F19" i="2"/>
  <c r="F20" i="2"/>
  <c r="H18" i="2"/>
  <c r="H19" i="2"/>
  <c r="H15" i="2"/>
  <c r="H16" i="2"/>
  <c r="F24" i="2"/>
  <c r="H24" i="2"/>
  <c r="H20" i="2"/>
  <c r="H25" i="2"/>
  <c r="H27" i="2"/>
  <c r="H28" i="2"/>
  <c r="H29" i="2"/>
  <c r="F25" i="2"/>
  <c r="F27" i="2"/>
  <c r="F28" i="2"/>
  <c r="F29" i="2"/>
</calcChain>
</file>

<file path=xl/sharedStrings.xml><?xml version="1.0" encoding="utf-8"?>
<sst xmlns="http://schemas.openxmlformats.org/spreadsheetml/2006/main" count="1049" uniqueCount="135">
  <si>
    <t xml:space="preserve">"Улсын төсвийн хөрөнгөөр гүйцэтгэх геологийн судалгааны </t>
  </si>
  <si>
    <t>ажлыг санхүүжүүлэх, гүйцэтгэх, үр дүнг тооцох журам"-ын</t>
  </si>
  <si>
    <t>4 дүгээр хавсралт</t>
  </si>
  <si>
    <t>АЖЛЫН ГҮЙЦЭТГЭЛИЙН АКТ</t>
  </si>
  <si>
    <t>Геологийн Судалгааны Төв</t>
  </si>
  <si>
    <t>2022 оны 12 дугаар сарын 1-нээс 12 дугаар сарын 31-ний өдөр хүртэл</t>
  </si>
  <si>
    <t>Д/Д</t>
  </si>
  <si>
    <t>Ажлын нэр, төрөл</t>
  </si>
  <si>
    <t>Хэмжих нэгж</t>
  </si>
  <si>
    <t>Нэгжийн өртөг</t>
  </si>
  <si>
    <t>Тайлант сарын гүйцэтгэл</t>
  </si>
  <si>
    <t>Оны эхнээс гарсан гүйцэтгэл</t>
  </si>
  <si>
    <t>Тоо</t>
  </si>
  <si>
    <t>Дүн</t>
  </si>
  <si>
    <t>Төсөл, төсөв зохиолт</t>
  </si>
  <si>
    <t>I</t>
  </si>
  <si>
    <t>II</t>
  </si>
  <si>
    <t>Суурин боловсруулалт</t>
  </si>
  <si>
    <t>III</t>
  </si>
  <si>
    <t>IV</t>
  </si>
  <si>
    <t>Тээврийн дүн</t>
  </si>
  <si>
    <t>V</t>
  </si>
  <si>
    <t>VI</t>
  </si>
  <si>
    <t>VII</t>
  </si>
  <si>
    <t>сар</t>
  </si>
  <si>
    <t>VIII</t>
  </si>
  <si>
    <t>IX</t>
  </si>
  <si>
    <t>Гүйцэтгэгч:</t>
  </si>
  <si>
    <t>Захирал</t>
  </si>
  <si>
    <t xml:space="preserve">/ Н.Ганболд / </t>
  </si>
  <si>
    <t>Ерөнхий геологич</t>
  </si>
  <si>
    <t>/ Г.Мөнхзул /</t>
  </si>
  <si>
    <t>Эдийн засагч, нягтлан бодогч</t>
  </si>
  <si>
    <t>/ Б.Содовжамц /</t>
  </si>
  <si>
    <t>Танилцсан:</t>
  </si>
  <si>
    <t>Хянасан:</t>
  </si>
  <si>
    <t>Үндэсний геологийн албаны ЭБСТЭЗХ-ийн мэргэжилтэн</t>
  </si>
  <si>
    <t>/И.Баттуяа/</t>
  </si>
  <si>
    <t>УЛСЫН ТӨСВИЙН ХӨРӨНГӨӨР ХЭРЭГЖҮҮЛЖ БАЙГАА "ЦАХИМ АРХИВ-1-2022 " ТӨСЛИЙН</t>
  </si>
  <si>
    <t>Төсвийн дүн: 997,465,799.0 /төгрөгөөр/</t>
  </si>
  <si>
    <t>х/ө</t>
  </si>
  <si>
    <t>Төсөл хэрэгжүүлэх нүүдэл</t>
  </si>
  <si>
    <t>Сервер холболт хийх</t>
  </si>
  <si>
    <t>Тээвэр:               Хүн тээвэр /УАЗ-фургон/</t>
  </si>
  <si>
    <t>ӨӨРИЙН ХҮЧНИЙ ДҮН</t>
  </si>
  <si>
    <t>"Архивын цахим бүртгэл" программ хөгжүүлэлт, удирдлага шинэчлэлт, сайжруулалт</t>
  </si>
  <si>
    <t>Байрын түрээс</t>
  </si>
  <si>
    <t>ГАДНЫ БАЙГУУЛЛАГЫН ДҮН</t>
  </si>
  <si>
    <t>Нийт зардал</t>
  </si>
  <si>
    <t xml:space="preserve">Магадлашгүй зардал </t>
  </si>
  <si>
    <t>%</t>
  </si>
  <si>
    <t>НӨАТ /10%/</t>
  </si>
  <si>
    <t>төг</t>
  </si>
  <si>
    <t>НИЙТ АЖЛЫН ДҮН</t>
  </si>
  <si>
    <t>НИЙТ АЖЛЫН ЦЭВЭР ДҮН</t>
  </si>
  <si>
    <t xml:space="preserve">                             Ачаа тээвэр /УАЗ-фургон/</t>
  </si>
  <si>
    <t xml:space="preserve">Ордын нөөц, ТЭЗҮ-ийн дүгнэлт, протокол, PDF болгох </t>
  </si>
  <si>
    <t xml:space="preserve">Нөөцийн дэвсгэр зураг JPEG форматад шилжүүлэх </t>
  </si>
  <si>
    <t xml:space="preserve">Бэлтгэл ажлын дүн </t>
  </si>
  <si>
    <t>Вэб суурьтай дэд систем хөгжүүлэх, лавалгаа авах боломж бүрдүүлэх</t>
  </si>
  <si>
    <t>Тоног төхөөрөмж түрээс</t>
  </si>
  <si>
    <t>ГМТөвийн дарга</t>
  </si>
  <si>
    <t>/Ц.Минжинсор/</t>
  </si>
  <si>
    <t>ГБТА-ийн дарга</t>
  </si>
  <si>
    <t>И.Баясгалан</t>
  </si>
  <si>
    <t>ГБТА-ийн ажилтан</t>
  </si>
  <si>
    <t>/                           /</t>
  </si>
  <si>
    <t>Ордын, нөөцийн бүртгэл, үйлчилгээний цахим формат</t>
  </si>
  <si>
    <t>Геологийн Судалгаа- Шинжилгээний Төв</t>
  </si>
  <si>
    <t>2023 оны 01 дугаар сарын 1-нээс 01 дугаар сарын 31-ний өдөр хүртэл</t>
  </si>
  <si>
    <t>/ М.Баясгалан /</t>
  </si>
  <si>
    <t>/В.Энхтүвшин/</t>
  </si>
  <si>
    <t>/ М.Бадамцэцэг /</t>
  </si>
  <si>
    <t xml:space="preserve">/ Д.Мөнхбаатар / </t>
  </si>
  <si>
    <t>/ Н.Буянхишиг /</t>
  </si>
  <si>
    <t>ГМТ-ийн ажилтан</t>
  </si>
  <si>
    <t>Эдийн засагч</t>
  </si>
  <si>
    <t>/Г.Батзориг /</t>
  </si>
  <si>
    <t>/Ш.Судар /</t>
  </si>
  <si>
    <t>ГБТА-ийн цахим хариуцсан ажилтан</t>
  </si>
  <si>
    <t>Ордын нөөц, ТЭЗҮ-ийн дүгнэлт, протокол, PDF болгох</t>
  </si>
  <si>
    <t>2023 оны 03 дугаар сарын 1-нээс 03 дугаар сарын 31-ний өдөр хүртэл</t>
  </si>
  <si>
    <t>Эрэл-хайлтын программд мэдээллийн нэмэлт баяжуулалт хийх</t>
  </si>
  <si>
    <t>2023 оны 04 дүгээр сарын 1-нээс 04 дүгээр сарын 30-ний өдөр хүртэл</t>
  </si>
  <si>
    <t>2023 оны 05 дугаар сарын 1-нээс 05 дугаар сарын 31-ний өдөр хүртэл</t>
  </si>
  <si>
    <t>/ Д.Отгонбаатар /</t>
  </si>
  <si>
    <t>2023 оны 06 дугаар сарын 1-нээс 06 дугаар сарын 30-ний өдөр хүртэл</t>
  </si>
  <si>
    <t>М.Бадамцэцэг болгож солих</t>
  </si>
  <si>
    <t>/М.Бадамцэцэг /</t>
  </si>
  <si>
    <t>/                          /</t>
  </si>
  <si>
    <t>2023 оны 07 дугаар сарын 1-нээс 07 дугаар сарын 31-ний өдөр хүртэл</t>
  </si>
  <si>
    <t xml:space="preserve">Тайлангийн зураг JPEG форматад шилжүүлэх </t>
  </si>
  <si>
    <t>А4</t>
  </si>
  <si>
    <t>А3</t>
  </si>
  <si>
    <t>А2</t>
  </si>
  <si>
    <t>А1</t>
  </si>
  <si>
    <t>А0</t>
  </si>
  <si>
    <t>&gt;А0</t>
  </si>
  <si>
    <t>Нийт</t>
  </si>
  <si>
    <t>2023 оны 08 дугаар сарын 1-нээс 08 дугаар сарын 31-ний өдөр хүртэл</t>
  </si>
  <si>
    <t>Ордын товч танилцуулга</t>
  </si>
  <si>
    <t xml:space="preserve">Вэб-д суурьтай архивын үйлчилгээг цахимжуулах </t>
  </si>
  <si>
    <t xml:space="preserve">Тайлан, зургийг цахимжуулах, холбогдох мэдээллийг захиалга авах </t>
  </si>
  <si>
    <t xml:space="preserve">Дэд системээр дамжуулан лавалгаа авах </t>
  </si>
  <si>
    <t xml:space="preserve">Дэд систем нэмэлтээр хөгжүүлэх </t>
  </si>
  <si>
    <t>/                            /</t>
  </si>
  <si>
    <r>
      <t>ГБТА-ийн</t>
    </r>
    <r>
      <rPr>
        <sz val="11"/>
        <color rgb="FFFF0000"/>
        <rFont val="Arial"/>
        <family val="2"/>
      </rPr>
      <t xml:space="preserve"> </t>
    </r>
    <r>
      <rPr>
        <sz val="11"/>
        <color theme="1"/>
        <rFont val="Arial"/>
        <family val="2"/>
      </rPr>
      <t>ажилтан</t>
    </r>
  </si>
  <si>
    <t>6 дүгээр хавсралт</t>
  </si>
  <si>
    <t>3876ш</t>
  </si>
  <si>
    <t>Д/д</t>
  </si>
  <si>
    <t>Зардалын нэр</t>
  </si>
  <si>
    <t>Цалин</t>
  </si>
  <si>
    <t>НДШ</t>
  </si>
  <si>
    <t>Бичиг хэргийн материал</t>
  </si>
  <si>
    <t>Усны зардал</t>
  </si>
  <si>
    <t>Гүйцэтгэлээр</t>
  </si>
  <si>
    <t>Цахим архив-1-2022 төслийн 8 сарын зардлын задаргаа</t>
  </si>
  <si>
    <t>НӨАТ 10%</t>
  </si>
  <si>
    <t>Нийт дүн</t>
  </si>
  <si>
    <t>төгрөгөөр</t>
  </si>
  <si>
    <t>Өөрийн хүч</t>
  </si>
  <si>
    <t>Гадны хүч</t>
  </si>
  <si>
    <t>Байрны түрээс</t>
  </si>
  <si>
    <t>Удирдлагын зардал /16%/</t>
  </si>
  <si>
    <t>ҮГА-ны Арга зүйн хяналтын зардал /2%/</t>
  </si>
  <si>
    <t>Зардал дүн</t>
  </si>
  <si>
    <t>Бусад зардлын дүн</t>
  </si>
  <si>
    <t>Зөрүү /мөр12-мөр13/</t>
  </si>
  <si>
    <t>Цалингийн НДШ зардалд дутаж байгаа зөрүү дүн</t>
  </si>
  <si>
    <t>Усны мөнгө</t>
  </si>
  <si>
    <t>Үндсэн хөрөнгийн элэгдэл</t>
  </si>
  <si>
    <t>/Н.Буянхишиг /</t>
  </si>
  <si>
    <t>/  Цэрэндулам /</t>
  </si>
  <si>
    <t>Цахим архив-1-2022 төслийн 9 сарын зардлын задаргаа</t>
  </si>
  <si>
    <t>2023 оны 09 дүгээр сарын 1-нээс 09 дүгээр сарын 30-ний өдөр хүртэл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</si>
</sst>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32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theme="1" tint="4.9989318521683403E-2"/>
      <name val="Arial"/>
      <family val="2"/>
    </font>
    <font>
      <b/>
      <sz val="11"/>
      <color theme="1" tint="4.9989318521683403E-2"/>
      <name val="Arial"/>
      <family val="2"/>
    </font>
    <font>
      <sz val="10"/>
      <name val="Arial"/>
      <family val="2"/>
      <charset val="204"/>
    </font>
    <font>
      <sz val="10"/>
      <name val="Arial"/>
      <family val="2"/>
    </font>
    <font>
      <b/>
      <sz val="10"/>
      <color indexed="18"/>
      <name val="Arial"/>
      <family val="2"/>
      <charset val="204"/>
    </font>
    <font>
      <sz val="10"/>
      <color indexed="18"/>
      <name val="Arial"/>
      <family val="2"/>
    </font>
    <font>
      <b/>
      <sz val="10"/>
      <color indexed="18"/>
      <name val="Arial"/>
      <family val="2"/>
    </font>
    <font>
      <b/>
      <sz val="10"/>
      <name val="Arial"/>
      <family val="2"/>
      <charset val="204"/>
    </font>
    <font>
      <sz val="11"/>
      <color theme="1" tint="4.9989318521683403E-2"/>
      <name val="Arial"/>
      <family val="2"/>
      <charset val="204"/>
    </font>
    <font>
      <sz val="8"/>
      <color theme="1" tint="4.9989318521683403E-2"/>
      <name val="Arial"/>
      <family val="2"/>
      <charset val="204"/>
    </font>
    <font>
      <sz val="10"/>
      <color theme="1" tint="4.9989318521683403E-2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theme="1" tint="4.9989318521683403E-2"/>
      <name val="Arial"/>
      <family val="2"/>
      <charset val="204"/>
    </font>
    <font>
      <sz val="11"/>
      <name val="Arial"/>
      <family val="2"/>
      <charset val="204"/>
    </font>
    <font>
      <b/>
      <sz val="11"/>
      <color theme="1" tint="4.9989318521683403E-2"/>
      <name val="Arial"/>
      <family val="2"/>
      <charset val="204"/>
    </font>
    <font>
      <b/>
      <sz val="11"/>
      <color indexed="18"/>
      <name val="Arial"/>
      <family val="2"/>
      <charset val="204"/>
    </font>
    <font>
      <b/>
      <sz val="11"/>
      <name val="Arial"/>
      <family val="2"/>
      <charset val="204"/>
    </font>
    <font>
      <sz val="11"/>
      <color indexed="18"/>
      <name val="Arial"/>
      <family val="2"/>
      <charset val="204"/>
    </font>
    <font>
      <sz val="11"/>
      <name val="Arial"/>
      <family val="2"/>
    </font>
    <font>
      <b/>
      <sz val="11"/>
      <color indexed="18"/>
      <name val="Arial"/>
      <family val="2"/>
    </font>
    <font>
      <b/>
      <sz val="11"/>
      <name val="Arial"/>
      <family val="2"/>
    </font>
    <font>
      <sz val="11"/>
      <color indexed="18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6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3" fontId="4" fillId="2" borderId="0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164" fontId="4" fillId="2" borderId="0" xfId="1" applyNumberFormat="1" applyFont="1" applyFill="1" applyBorder="1" applyAlignment="1">
      <alignment horizontal="right" vertical="center"/>
    </xf>
    <xf numFmtId="0" fontId="2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8" fillId="0" borderId="1" xfId="1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right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164" fontId="10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64" fontId="11" fillId="0" borderId="1" xfId="1" applyNumberFormat="1" applyFont="1" applyFill="1" applyBorder="1" applyAlignment="1">
      <alignment horizontal="center" vertical="center"/>
    </xf>
    <xf numFmtId="164" fontId="14" fillId="0" borderId="1" xfId="1" applyNumberFormat="1" applyFont="1" applyFill="1" applyBorder="1" applyAlignment="1">
      <alignment horizontal="center" vertical="center"/>
    </xf>
    <xf numFmtId="164" fontId="12" fillId="0" borderId="1" xfId="1" applyNumberFormat="1" applyFont="1" applyFill="1" applyBorder="1" applyAlignment="1">
      <alignment horizontal="center" vertical="center"/>
    </xf>
    <xf numFmtId="164" fontId="9" fillId="0" borderId="1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4" fontId="13" fillId="0" borderId="1" xfId="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15" fillId="0" borderId="1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164" fontId="17" fillId="0" borderId="1" xfId="1" applyNumberFormat="1" applyFont="1" applyFill="1" applyBorder="1" applyAlignment="1">
      <alignment vertical="center" wrapText="1"/>
    </xf>
    <xf numFmtId="0" fontId="0" fillId="0" borderId="0" xfId="0" applyFont="1" applyAlignment="1">
      <alignment horizontal="left"/>
    </xf>
    <xf numFmtId="0" fontId="2" fillId="0" borderId="0" xfId="0" applyFont="1" applyAlignment="1"/>
    <xf numFmtId="0" fontId="10" fillId="0" borderId="1" xfId="0" applyFont="1" applyFill="1" applyBorder="1" applyAlignment="1">
      <alignment horizontal="center" vertical="center" wrapText="1"/>
    </xf>
    <xf numFmtId="165" fontId="10" fillId="0" borderId="1" xfId="1" applyNumberFormat="1" applyFont="1" applyFill="1" applyBorder="1" applyAlignment="1">
      <alignment vertical="center" wrapText="1"/>
    </xf>
    <xf numFmtId="164" fontId="14" fillId="0" borderId="1" xfId="1" applyNumberFormat="1" applyFont="1" applyFill="1" applyBorder="1" applyAlignment="1">
      <alignment vertical="center"/>
    </xf>
    <xf numFmtId="164" fontId="10" fillId="0" borderId="1" xfId="1" applyNumberFormat="1" applyFont="1" applyFill="1" applyBorder="1" applyAlignment="1">
      <alignment vertical="center" wrapText="1"/>
    </xf>
    <xf numFmtId="164" fontId="12" fillId="0" borderId="1" xfId="1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64" fontId="0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164" fontId="15" fillId="0" borderId="1" xfId="1" applyNumberFormat="1" applyFont="1" applyFill="1" applyBorder="1" applyAlignment="1">
      <alignment vertical="center" wrapText="1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vertical="center" wrapText="1"/>
    </xf>
    <xf numFmtId="164" fontId="21" fillId="0" borderId="1" xfId="0" applyNumberFormat="1" applyFont="1" applyFill="1" applyBorder="1" applyAlignment="1">
      <alignment vertical="center" wrapText="1"/>
    </xf>
    <xf numFmtId="165" fontId="21" fillId="0" borderId="1" xfId="1" applyNumberFormat="1" applyFont="1" applyFill="1" applyBorder="1" applyAlignment="1">
      <alignment vertical="center" wrapText="1"/>
    </xf>
    <xf numFmtId="164" fontId="22" fillId="0" borderId="1" xfId="1" applyNumberFormat="1" applyFont="1" applyFill="1" applyBorder="1" applyAlignment="1">
      <alignment vertical="center" wrapText="1"/>
    </xf>
    <xf numFmtId="164" fontId="23" fillId="0" borderId="1" xfId="1" applyNumberFormat="1" applyFont="1" applyFill="1" applyBorder="1" applyAlignment="1">
      <alignment vertical="center"/>
    </xf>
    <xf numFmtId="164" fontId="24" fillId="0" borderId="1" xfId="1" applyNumberFormat="1" applyFont="1" applyFill="1" applyBorder="1" applyAlignment="1">
      <alignment vertical="center"/>
    </xf>
    <xf numFmtId="164" fontId="21" fillId="0" borderId="1" xfId="1" applyNumberFormat="1" applyFont="1" applyFill="1" applyBorder="1" applyAlignment="1">
      <alignment vertical="center" wrapText="1"/>
    </xf>
    <xf numFmtId="164" fontId="21" fillId="0" borderId="1" xfId="1" applyNumberFormat="1" applyFont="1" applyFill="1" applyBorder="1" applyAlignment="1">
      <alignment vertical="center"/>
    </xf>
    <xf numFmtId="164" fontId="25" fillId="0" borderId="1" xfId="1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18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ont="1" applyFill="1" applyAlignment="1">
      <alignment horizontal="left"/>
    </xf>
    <xf numFmtId="0" fontId="0" fillId="0" borderId="0" xfId="0" applyFont="1" applyFill="1"/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vertical="center" wrapText="1"/>
    </xf>
    <xf numFmtId="164" fontId="26" fillId="0" borderId="1" xfId="0" applyNumberFormat="1" applyFont="1" applyFill="1" applyBorder="1" applyAlignment="1">
      <alignment vertical="center" wrapText="1"/>
    </xf>
    <xf numFmtId="165" fontId="26" fillId="0" borderId="1" xfId="1" applyNumberFormat="1" applyFont="1" applyFill="1" applyBorder="1" applyAlignment="1">
      <alignment vertical="center" wrapText="1"/>
    </xf>
    <xf numFmtId="164" fontId="27" fillId="0" borderId="1" xfId="1" applyNumberFormat="1" applyFont="1" applyFill="1" applyBorder="1" applyAlignment="1">
      <alignment vertical="center"/>
    </xf>
    <xf numFmtId="164" fontId="28" fillId="0" borderId="1" xfId="1" applyNumberFormat="1" applyFont="1" applyFill="1" applyBorder="1" applyAlignment="1">
      <alignment vertical="center"/>
    </xf>
    <xf numFmtId="164" fontId="26" fillId="0" borderId="1" xfId="1" applyNumberFormat="1" applyFont="1" applyFill="1" applyBorder="1" applyAlignment="1">
      <alignment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164" fontId="26" fillId="0" borderId="1" xfId="1" applyNumberFormat="1" applyFont="1" applyFill="1" applyBorder="1" applyAlignment="1">
      <alignment vertical="center"/>
    </xf>
    <xf numFmtId="164" fontId="29" fillId="0" borderId="1" xfId="1" applyNumberFormat="1" applyFont="1" applyFill="1" applyBorder="1" applyAlignment="1">
      <alignment vertical="center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64" fontId="0" fillId="0" borderId="1" xfId="1" applyNumberFormat="1" applyFont="1" applyBorder="1" applyAlignment="1">
      <alignment horizontal="right" vertical="center"/>
    </xf>
    <xf numFmtId="0" fontId="26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164" fontId="31" fillId="0" borderId="1" xfId="1" applyNumberFormat="1" applyFont="1" applyBorder="1" applyAlignment="1">
      <alignment horizontal="right" vertical="center"/>
    </xf>
    <xf numFmtId="0" fontId="31" fillId="0" borderId="1" xfId="0" applyFont="1" applyBorder="1" applyAlignment="1">
      <alignment horizontal="left" vertical="center"/>
    </xf>
    <xf numFmtId="0" fontId="0" fillId="0" borderId="1" xfId="0" applyBorder="1"/>
    <xf numFmtId="0" fontId="31" fillId="0" borderId="1" xfId="0" applyFont="1" applyBorder="1"/>
    <xf numFmtId="0" fontId="0" fillId="0" borderId="0" xfId="0" applyAlignment="1">
      <alignment horizontal="right"/>
    </xf>
    <xf numFmtId="43" fontId="0" fillId="0" borderId="1" xfId="0" applyNumberFormat="1" applyBorder="1"/>
    <xf numFmtId="43" fontId="31" fillId="0" borderId="1" xfId="0" applyNumberFormat="1" applyFont="1" applyBorder="1"/>
    <xf numFmtId="164" fontId="0" fillId="0" borderId="0" xfId="0" applyNumberForma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Font="1" applyAlignment="1"/>
    <xf numFmtId="0" fontId="4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64" fontId="7" fillId="3" borderId="1" xfId="1" applyNumberFormat="1" applyFont="1" applyFill="1" applyBorder="1" applyAlignment="1">
      <alignment vertical="center" wrapText="1"/>
    </xf>
    <xf numFmtId="164" fontId="27" fillId="3" borderId="1" xfId="1" applyNumberFormat="1" applyFont="1" applyFill="1" applyBorder="1" applyAlignment="1">
      <alignment vertical="center"/>
    </xf>
    <xf numFmtId="164" fontId="21" fillId="3" borderId="1" xfId="1" applyNumberFormat="1" applyFont="1" applyFill="1" applyBorder="1" applyAlignment="1">
      <alignment vertical="center"/>
    </xf>
    <xf numFmtId="164" fontId="28" fillId="3" borderId="1" xfId="1" applyNumberFormat="1" applyFont="1" applyFill="1" applyBorder="1" applyAlignment="1">
      <alignment vertical="center"/>
    </xf>
    <xf numFmtId="164" fontId="0" fillId="3" borderId="0" xfId="1" applyNumberFormat="1" applyFont="1" applyFill="1" applyProtection="1">
      <protection locked="0"/>
    </xf>
    <xf numFmtId="164" fontId="24" fillId="3" borderId="1" xfId="1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vertical="center" wrapText="1"/>
    </xf>
    <xf numFmtId="164" fontId="26" fillId="3" borderId="1" xfId="0" applyNumberFormat="1" applyFont="1" applyFill="1" applyBorder="1" applyAlignment="1">
      <alignment vertical="center" wrapText="1"/>
    </xf>
    <xf numFmtId="164" fontId="26" fillId="3" borderId="1" xfId="1" applyNumberFormat="1" applyFont="1" applyFill="1" applyBorder="1" applyAlignment="1">
      <alignment vertical="center" wrapText="1"/>
    </xf>
    <xf numFmtId="43" fontId="0" fillId="0" borderId="0" xfId="0" applyNumberForma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left" wrapText="1"/>
    </xf>
    <xf numFmtId="164" fontId="26" fillId="0" borderId="11" xfId="1" applyNumberFormat="1" applyFont="1" applyFill="1" applyBorder="1" applyAlignment="1">
      <alignment horizontal="right" vertical="center" wrapText="1"/>
    </xf>
    <xf numFmtId="164" fontId="26" fillId="0" borderId="13" xfId="1" applyNumberFormat="1" applyFont="1" applyFill="1" applyBorder="1" applyAlignment="1">
      <alignment horizontal="right" vertical="center" wrapText="1"/>
    </xf>
    <xf numFmtId="164" fontId="26" fillId="0" borderId="12" xfId="1" applyNumberFormat="1" applyFont="1" applyFill="1" applyBorder="1" applyAlignment="1">
      <alignment horizontal="righ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164" fontId="26" fillId="0" borderId="11" xfId="0" applyNumberFormat="1" applyFont="1" applyFill="1" applyBorder="1" applyAlignment="1">
      <alignment horizontal="right" vertical="center" wrapText="1"/>
    </xf>
    <xf numFmtId="164" fontId="26" fillId="0" borderId="13" xfId="0" applyNumberFormat="1" applyFont="1" applyFill="1" applyBorder="1" applyAlignment="1">
      <alignment horizontal="right" vertical="center" wrapText="1"/>
    </xf>
    <xf numFmtId="164" fontId="26" fillId="0" borderId="12" xfId="0" applyNumberFormat="1" applyFont="1" applyFill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164" fontId="7" fillId="0" borderId="11" xfId="1" applyNumberFormat="1" applyFont="1" applyFill="1" applyBorder="1" applyAlignment="1">
      <alignment horizontal="center" vertical="center" wrapText="1"/>
    </xf>
    <xf numFmtId="164" fontId="7" fillId="0" borderId="13" xfId="1" applyNumberFormat="1" applyFont="1" applyFill="1" applyBorder="1" applyAlignment="1">
      <alignment horizontal="center" vertical="center" wrapText="1"/>
    </xf>
    <xf numFmtId="164" fontId="7" fillId="0" borderId="12" xfId="1" applyNumberFormat="1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right" vertical="center" wrapText="1"/>
    </xf>
    <xf numFmtId="0" fontId="26" fillId="0" borderId="13" xfId="0" applyFont="1" applyFill="1" applyBorder="1" applyAlignment="1">
      <alignment horizontal="right" vertical="center" wrapText="1"/>
    </xf>
    <xf numFmtId="0" fontId="26" fillId="0" borderId="12" xfId="0" applyFont="1" applyFill="1" applyBorder="1" applyAlignment="1">
      <alignment horizontal="right" vertical="center" wrapText="1"/>
    </xf>
    <xf numFmtId="0" fontId="0" fillId="0" borderId="0" xfId="0" applyFont="1" applyAlignment="1">
      <alignment horizontal="left" indent="52"/>
    </xf>
    <xf numFmtId="0" fontId="0" fillId="0" borderId="0" xfId="0" applyFont="1" applyAlignment="1">
      <alignment horizontal="right" inden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5" fillId="3" borderId="8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left" vertical="center" wrapText="1"/>
    </xf>
    <xf numFmtId="0" fontId="8" fillId="3" borderId="10" xfId="0" applyFont="1" applyFill="1" applyBorder="1" applyAlignment="1">
      <alignment horizontal="left" vertical="center" wrapText="1"/>
    </xf>
    <xf numFmtId="0" fontId="15" fillId="3" borderId="9" xfId="0" applyFont="1" applyFill="1" applyBorder="1" applyAlignment="1">
      <alignment horizontal="left" vertical="center" wrapText="1"/>
    </xf>
    <xf numFmtId="0" fontId="15" fillId="3" borderId="10" xfId="0" applyFont="1" applyFill="1" applyBorder="1" applyAlignment="1">
      <alignment horizontal="left" vertical="center" wrapText="1"/>
    </xf>
    <xf numFmtId="0" fontId="22" fillId="3" borderId="8" xfId="0" applyFont="1" applyFill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vertical="center" wrapText="1"/>
    </xf>
    <xf numFmtId="0" fontId="22" fillId="3" borderId="10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0" fillId="3" borderId="10" xfId="0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left" vertical="center" wrapText="1"/>
    </xf>
    <xf numFmtId="164" fontId="26" fillId="0" borderId="11" xfId="0" applyNumberFormat="1" applyFont="1" applyFill="1" applyBorder="1" applyAlignment="1">
      <alignment horizontal="right" vertical="center" wrapText="1" indent="1"/>
    </xf>
    <xf numFmtId="164" fontId="26" fillId="0" borderId="13" xfId="0" applyNumberFormat="1" applyFont="1" applyFill="1" applyBorder="1" applyAlignment="1">
      <alignment horizontal="right" vertical="center" wrapText="1" indent="1"/>
    </xf>
    <xf numFmtId="164" fontId="26" fillId="0" borderId="12" xfId="0" applyNumberFormat="1" applyFont="1" applyFill="1" applyBorder="1" applyAlignment="1">
      <alignment horizontal="right" vertical="center" wrapText="1" inden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25</xdr:row>
      <xdr:rowOff>0</xdr:rowOff>
    </xdr:from>
    <xdr:to>
      <xdr:col>15</xdr:col>
      <xdr:colOff>142875</xdr:colOff>
      <xdr:row>26</xdr:row>
      <xdr:rowOff>278854</xdr:rowOff>
    </xdr:to>
    <xdr:pic>
      <xdr:nvPicPr>
        <xdr:cNvPr id="2" name="Picture 1" descr="C:\Users\USER\Desktop\Ерөнхий геологич-1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59025" y="4591050"/>
          <a:ext cx="828675" cy="6408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N32" sqref="N32"/>
    </sheetView>
  </sheetViews>
  <sheetFormatPr defaultRowHeight="14.25" x14ac:dyDescent="0.2"/>
  <cols>
    <col min="1" max="1" width="4.625" style="2" customWidth="1"/>
    <col min="2" max="2" width="61.75" style="1" customWidth="1"/>
    <col min="3" max="3" width="9.625" style="1" customWidth="1"/>
    <col min="4" max="4" width="10.25" style="1" customWidth="1"/>
    <col min="5" max="5" width="8.75" style="1" customWidth="1"/>
    <col min="6" max="6" width="16.75" style="1" customWidth="1"/>
    <col min="7" max="7" width="10" style="1" customWidth="1"/>
    <col min="8" max="8" width="16.875" style="1" customWidth="1"/>
    <col min="9" max="9" width="14" style="1" customWidth="1"/>
    <col min="10" max="16384" width="9" style="1"/>
  </cols>
  <sheetData>
    <row r="1" spans="1:8" x14ac:dyDescent="0.2">
      <c r="A1" s="165" t="s">
        <v>0</v>
      </c>
      <c r="B1" s="165"/>
      <c r="C1" s="165"/>
      <c r="D1" s="165"/>
      <c r="E1" s="165"/>
      <c r="F1" s="165"/>
      <c r="G1" s="165"/>
      <c r="H1" s="165"/>
    </row>
    <row r="2" spans="1:8" x14ac:dyDescent="0.2">
      <c r="A2" s="165" t="s">
        <v>1</v>
      </c>
      <c r="B2" s="165"/>
      <c r="C2" s="165"/>
      <c r="D2" s="165"/>
      <c r="E2" s="165"/>
      <c r="F2" s="165"/>
      <c r="G2" s="165"/>
      <c r="H2" s="165"/>
    </row>
    <row r="3" spans="1:8" x14ac:dyDescent="0.2">
      <c r="A3" s="165" t="s">
        <v>2</v>
      </c>
      <c r="B3" s="165"/>
      <c r="C3" s="165"/>
      <c r="D3" s="165"/>
      <c r="E3" s="165"/>
      <c r="F3" s="165"/>
      <c r="G3" s="165"/>
      <c r="H3" s="165"/>
    </row>
    <row r="5" spans="1:8" ht="15" x14ac:dyDescent="0.25">
      <c r="B5" s="168" t="s">
        <v>38</v>
      </c>
      <c r="C5" s="168"/>
      <c r="D5" s="168"/>
      <c r="E5" s="168"/>
      <c r="F5" s="168"/>
      <c r="G5" s="168"/>
      <c r="H5" s="168"/>
    </row>
    <row r="6" spans="1:8" ht="15" x14ac:dyDescent="0.25">
      <c r="B6" s="168" t="s">
        <v>3</v>
      </c>
      <c r="C6" s="168"/>
      <c r="D6" s="168"/>
      <c r="E6" s="168"/>
      <c r="F6" s="168"/>
      <c r="G6" s="168"/>
      <c r="H6" s="168"/>
    </row>
    <row r="7" spans="1:8" ht="15" x14ac:dyDescent="0.25">
      <c r="B7" s="3"/>
      <c r="C7" s="3"/>
      <c r="D7" s="168" t="s">
        <v>4</v>
      </c>
      <c r="E7" s="168"/>
      <c r="F7" s="168"/>
    </row>
    <row r="8" spans="1:8" x14ac:dyDescent="0.2">
      <c r="A8" s="165" t="s">
        <v>5</v>
      </c>
      <c r="B8" s="165"/>
      <c r="C8" s="165"/>
      <c r="D8" s="165"/>
      <c r="E8" s="165"/>
      <c r="F8" s="165"/>
      <c r="G8" s="165"/>
      <c r="H8" s="165"/>
    </row>
    <row r="9" spans="1:8" x14ac:dyDescent="0.2">
      <c r="A9" s="4"/>
      <c r="B9" s="4"/>
      <c r="C9" s="4"/>
      <c r="D9" s="4"/>
      <c r="E9" s="4"/>
      <c r="F9" s="4"/>
      <c r="G9" s="4"/>
      <c r="H9" s="4"/>
    </row>
    <row r="10" spans="1:8" x14ac:dyDescent="0.2">
      <c r="A10" s="165" t="s">
        <v>39</v>
      </c>
      <c r="B10" s="165"/>
      <c r="C10" s="165"/>
      <c r="D10" s="165"/>
      <c r="E10" s="165"/>
      <c r="F10" s="165"/>
      <c r="G10" s="165"/>
      <c r="H10" s="165"/>
    </row>
    <row r="12" spans="1:8" x14ac:dyDescent="0.2">
      <c r="A12" s="166" t="s">
        <v>6</v>
      </c>
      <c r="B12" s="166" t="s">
        <v>7</v>
      </c>
      <c r="C12" s="167" t="s">
        <v>8</v>
      </c>
      <c r="D12" s="167" t="s">
        <v>9</v>
      </c>
      <c r="E12" s="167" t="s">
        <v>10</v>
      </c>
      <c r="F12" s="167"/>
      <c r="G12" s="167" t="s">
        <v>11</v>
      </c>
      <c r="H12" s="167"/>
    </row>
    <row r="13" spans="1:8" x14ac:dyDescent="0.2">
      <c r="A13" s="166"/>
      <c r="B13" s="166"/>
      <c r="C13" s="167"/>
      <c r="D13" s="167"/>
      <c r="E13" s="5" t="s">
        <v>12</v>
      </c>
      <c r="F13" s="5" t="s">
        <v>13</v>
      </c>
      <c r="G13" s="5" t="s">
        <v>12</v>
      </c>
      <c r="H13" s="5" t="s">
        <v>13</v>
      </c>
    </row>
    <row r="14" spans="1:8" x14ac:dyDescent="0.2">
      <c r="A14" s="20">
        <v>0</v>
      </c>
      <c r="B14" s="5">
        <v>1</v>
      </c>
      <c r="C14" s="6">
        <v>2</v>
      </c>
      <c r="D14" s="6">
        <v>3</v>
      </c>
      <c r="E14" s="5">
        <v>4</v>
      </c>
      <c r="F14" s="5">
        <v>5</v>
      </c>
      <c r="G14" s="5">
        <v>6</v>
      </c>
      <c r="H14" s="5">
        <v>7</v>
      </c>
    </row>
    <row r="15" spans="1:8" x14ac:dyDescent="0.2">
      <c r="A15" s="22"/>
      <c r="B15" s="15" t="s">
        <v>14</v>
      </c>
      <c r="C15" s="16" t="s">
        <v>40</v>
      </c>
      <c r="D15" s="17">
        <v>50000</v>
      </c>
      <c r="E15" s="23">
        <v>43</v>
      </c>
      <c r="F15" s="24">
        <f>+E15*D15</f>
        <v>2150000</v>
      </c>
      <c r="G15" s="25">
        <f>+E15</f>
        <v>43</v>
      </c>
      <c r="H15" s="24">
        <f>+F15</f>
        <v>2150000</v>
      </c>
    </row>
    <row r="16" spans="1:8" x14ac:dyDescent="0.2">
      <c r="A16" s="22"/>
      <c r="B16" s="15" t="s">
        <v>41</v>
      </c>
      <c r="C16" s="16" t="s">
        <v>40</v>
      </c>
      <c r="D16" s="17">
        <v>10000</v>
      </c>
      <c r="E16" s="23">
        <v>43</v>
      </c>
      <c r="F16" s="24">
        <f t="shared" ref="F16" si="0">+E16*D16</f>
        <v>430000</v>
      </c>
      <c r="G16" s="25">
        <f t="shared" ref="G16:H29" si="1">+E16</f>
        <v>43</v>
      </c>
      <c r="H16" s="24">
        <f t="shared" si="1"/>
        <v>430000</v>
      </c>
    </row>
    <row r="17" spans="1:8" x14ac:dyDescent="0.2">
      <c r="A17" s="22"/>
      <c r="B17" s="15" t="s">
        <v>42</v>
      </c>
      <c r="C17" s="16" t="s">
        <v>40</v>
      </c>
      <c r="D17" s="17">
        <v>25000</v>
      </c>
      <c r="E17" s="23">
        <v>120</v>
      </c>
      <c r="F17" s="24">
        <f>+E17*D17</f>
        <v>3000000</v>
      </c>
      <c r="G17" s="25">
        <f t="shared" si="1"/>
        <v>120</v>
      </c>
      <c r="H17" s="24">
        <f t="shared" si="1"/>
        <v>3000000</v>
      </c>
    </row>
    <row r="18" spans="1:8" ht="15" x14ac:dyDescent="0.2">
      <c r="A18" s="26" t="s">
        <v>15</v>
      </c>
      <c r="B18" s="21" t="s">
        <v>58</v>
      </c>
      <c r="C18" s="18"/>
      <c r="D18" s="19"/>
      <c r="E18" s="27"/>
      <c r="F18" s="28">
        <f>SUM(F15:F17)</f>
        <v>5580000</v>
      </c>
      <c r="G18" s="28"/>
      <c r="H18" s="28">
        <f>SUM(H15:H17)</f>
        <v>5580000</v>
      </c>
    </row>
    <row r="19" spans="1:8" x14ac:dyDescent="0.2">
      <c r="A19" s="22"/>
      <c r="B19" s="15" t="s">
        <v>56</v>
      </c>
      <c r="C19" s="16" t="s">
        <v>40</v>
      </c>
      <c r="D19" s="17">
        <v>38500</v>
      </c>
      <c r="E19" s="23">
        <v>100</v>
      </c>
      <c r="F19" s="24">
        <f t="shared" ref="F19:F20" si="2">+E19*D19</f>
        <v>3850000</v>
      </c>
      <c r="G19" s="25">
        <f t="shared" si="1"/>
        <v>100</v>
      </c>
      <c r="H19" s="24">
        <f t="shared" si="1"/>
        <v>3850000</v>
      </c>
    </row>
    <row r="20" spans="1:8" x14ac:dyDescent="0.2">
      <c r="A20" s="22"/>
      <c r="B20" s="15" t="s">
        <v>57</v>
      </c>
      <c r="C20" s="16" t="s">
        <v>40</v>
      </c>
      <c r="D20" s="17">
        <v>30000</v>
      </c>
      <c r="E20" s="23">
        <v>300</v>
      </c>
      <c r="F20" s="24">
        <f t="shared" si="2"/>
        <v>9000000</v>
      </c>
      <c r="G20" s="25">
        <f t="shared" si="1"/>
        <v>300</v>
      </c>
      <c r="H20" s="24">
        <f t="shared" si="1"/>
        <v>9000000</v>
      </c>
    </row>
    <row r="21" spans="1:8" ht="15" x14ac:dyDescent="0.2">
      <c r="A21" s="26" t="s">
        <v>16</v>
      </c>
      <c r="B21" s="21" t="s">
        <v>17</v>
      </c>
      <c r="C21" s="16"/>
      <c r="D21" s="17"/>
      <c r="E21" s="27"/>
      <c r="F21" s="28">
        <f>SUM(F19:F20)</f>
        <v>12850000</v>
      </c>
      <c r="G21" s="28"/>
      <c r="H21" s="28">
        <f>SUM(H19:H20)</f>
        <v>12850000</v>
      </c>
    </row>
    <row r="22" spans="1:8" x14ac:dyDescent="0.2">
      <c r="A22" s="22"/>
      <c r="B22" s="33" t="s">
        <v>43</v>
      </c>
      <c r="C22" s="16" t="s">
        <v>40</v>
      </c>
      <c r="D22" s="17">
        <v>70000</v>
      </c>
      <c r="E22" s="23">
        <v>21.5</v>
      </c>
      <c r="F22" s="24">
        <f>+E22*D22</f>
        <v>1505000</v>
      </c>
      <c r="G22" s="25">
        <f t="shared" si="1"/>
        <v>21.5</v>
      </c>
      <c r="H22" s="24">
        <f t="shared" si="1"/>
        <v>1505000</v>
      </c>
    </row>
    <row r="23" spans="1:8" x14ac:dyDescent="0.2">
      <c r="A23" s="22"/>
      <c r="B23" s="33" t="s">
        <v>55</v>
      </c>
      <c r="C23" s="16" t="s">
        <v>40</v>
      </c>
      <c r="D23" s="17">
        <v>90000</v>
      </c>
      <c r="E23" s="23">
        <v>21.5</v>
      </c>
      <c r="F23" s="24">
        <f>+E23*D23</f>
        <v>1935000</v>
      </c>
      <c r="G23" s="25">
        <f t="shared" si="1"/>
        <v>21.5</v>
      </c>
      <c r="H23" s="24">
        <f t="shared" si="1"/>
        <v>1935000</v>
      </c>
    </row>
    <row r="24" spans="1:8" ht="15" x14ac:dyDescent="0.2">
      <c r="A24" s="26" t="s">
        <v>18</v>
      </c>
      <c r="B24" s="21" t="s">
        <v>20</v>
      </c>
      <c r="C24" s="18"/>
      <c r="D24" s="19"/>
      <c r="E24" s="27"/>
      <c r="F24" s="28">
        <f>SUM(F22:F23)</f>
        <v>3440000</v>
      </c>
      <c r="G24" s="28"/>
      <c r="H24" s="28">
        <f>SUM(H22:H23)</f>
        <v>3440000</v>
      </c>
    </row>
    <row r="25" spans="1:8" ht="15" x14ac:dyDescent="0.2">
      <c r="A25" s="26" t="s">
        <v>19</v>
      </c>
      <c r="B25" s="21" t="s">
        <v>44</v>
      </c>
      <c r="C25" s="18"/>
      <c r="D25" s="17"/>
      <c r="E25" s="27">
        <f>+E24+E21+E18</f>
        <v>0</v>
      </c>
      <c r="F25" s="28">
        <f>+F24+F21+F18</f>
        <v>21870000</v>
      </c>
      <c r="G25" s="28">
        <f>+G24+G21+G18</f>
        <v>0</v>
      </c>
      <c r="H25" s="28">
        <f>+H24+H21+H18</f>
        <v>21870000</v>
      </c>
    </row>
    <row r="26" spans="1:8" ht="28.5" x14ac:dyDescent="0.2">
      <c r="A26" s="22"/>
      <c r="B26" s="15" t="s">
        <v>45</v>
      </c>
      <c r="C26" s="16" t="s">
        <v>40</v>
      </c>
      <c r="D26" s="17">
        <v>110600</v>
      </c>
      <c r="E26" s="23">
        <v>800</v>
      </c>
      <c r="F26" s="24">
        <f>+E26*D26</f>
        <v>88480000</v>
      </c>
      <c r="G26" s="25">
        <f t="shared" si="1"/>
        <v>800</v>
      </c>
      <c r="H26" s="24">
        <f t="shared" si="1"/>
        <v>88480000</v>
      </c>
    </row>
    <row r="27" spans="1:8" ht="28.5" x14ac:dyDescent="0.2">
      <c r="A27" s="22"/>
      <c r="B27" s="37" t="s">
        <v>59</v>
      </c>
      <c r="C27" s="16" t="s">
        <v>40</v>
      </c>
      <c r="D27" s="17">
        <v>84300</v>
      </c>
      <c r="E27" s="23">
        <v>290</v>
      </c>
      <c r="F27" s="24">
        <f>+E27*D27</f>
        <v>24447000</v>
      </c>
      <c r="G27" s="25">
        <v>290</v>
      </c>
      <c r="H27" s="24">
        <f t="shared" si="1"/>
        <v>24447000</v>
      </c>
    </row>
    <row r="28" spans="1:8" x14ac:dyDescent="0.2">
      <c r="A28" s="22"/>
      <c r="B28" s="37" t="s">
        <v>60</v>
      </c>
      <c r="C28" s="16" t="s">
        <v>24</v>
      </c>
      <c r="D28" s="17">
        <v>350000</v>
      </c>
      <c r="E28" s="23">
        <v>3</v>
      </c>
      <c r="F28" s="24">
        <f>+E28*D28</f>
        <v>1050000</v>
      </c>
      <c r="G28" s="25">
        <v>3</v>
      </c>
      <c r="H28" s="24">
        <f t="shared" si="1"/>
        <v>1050000</v>
      </c>
    </row>
    <row r="29" spans="1:8" x14ac:dyDescent="0.2">
      <c r="A29" s="22"/>
      <c r="B29" s="15" t="s">
        <v>46</v>
      </c>
      <c r="C29" s="16" t="s">
        <v>24</v>
      </c>
      <c r="D29" s="17">
        <v>2450000</v>
      </c>
      <c r="E29" s="23">
        <v>1</v>
      </c>
      <c r="F29" s="24">
        <f t="shared" ref="F29" si="3">+E29*D29</f>
        <v>2450000</v>
      </c>
      <c r="G29" s="25">
        <f t="shared" si="1"/>
        <v>1</v>
      </c>
      <c r="H29" s="24">
        <f t="shared" si="1"/>
        <v>2450000</v>
      </c>
    </row>
    <row r="30" spans="1:8" ht="15" x14ac:dyDescent="0.2">
      <c r="A30" s="26" t="s">
        <v>21</v>
      </c>
      <c r="B30" s="21" t="s">
        <v>47</v>
      </c>
      <c r="C30" s="18"/>
      <c r="D30" s="19"/>
      <c r="E30" s="27"/>
      <c r="F30" s="28">
        <f>SUM(F26:F29)</f>
        <v>116427000</v>
      </c>
      <c r="G30" s="28"/>
      <c r="H30" s="28">
        <f>SUM(H26:H29)</f>
        <v>116427000</v>
      </c>
    </row>
    <row r="31" spans="1:8" ht="15" x14ac:dyDescent="0.2">
      <c r="A31" s="26" t="s">
        <v>22</v>
      </c>
      <c r="B31" s="34" t="s">
        <v>48</v>
      </c>
      <c r="C31" s="18"/>
      <c r="D31" s="19"/>
      <c r="E31" s="29"/>
      <c r="F31" s="28">
        <f>+F30+F25</f>
        <v>138297000</v>
      </c>
      <c r="G31" s="28"/>
      <c r="H31" s="28">
        <f>+H30+H25</f>
        <v>138297000</v>
      </c>
    </row>
    <row r="32" spans="1:8" x14ac:dyDescent="0.2">
      <c r="A32" s="22"/>
      <c r="B32" s="15" t="s">
        <v>49</v>
      </c>
      <c r="C32" s="16" t="s">
        <v>50</v>
      </c>
      <c r="D32" s="17"/>
      <c r="E32" s="29"/>
      <c r="F32" s="29"/>
      <c r="G32" s="29"/>
      <c r="H32" s="29"/>
    </row>
    <row r="33" spans="1:8" ht="15" x14ac:dyDescent="0.2">
      <c r="A33" s="31" t="s">
        <v>23</v>
      </c>
      <c r="B33" s="21" t="s">
        <v>54</v>
      </c>
      <c r="C33" s="18"/>
      <c r="D33" s="19"/>
      <c r="E33" s="29"/>
      <c r="F33" s="28">
        <f t="shared" ref="F33:H33" si="4">+F31+F32</f>
        <v>138297000</v>
      </c>
      <c r="G33" s="28"/>
      <c r="H33" s="28">
        <f t="shared" si="4"/>
        <v>138297000</v>
      </c>
    </row>
    <row r="34" spans="1:8" ht="15" x14ac:dyDescent="0.2">
      <c r="A34" s="31" t="s">
        <v>25</v>
      </c>
      <c r="B34" s="15" t="s">
        <v>51</v>
      </c>
      <c r="C34" s="16"/>
      <c r="D34" s="17"/>
      <c r="E34" s="32"/>
      <c r="F34" s="30">
        <f t="shared" ref="F34:H34" si="5">+F33*10%</f>
        <v>13829700</v>
      </c>
      <c r="G34" s="30"/>
      <c r="H34" s="30">
        <f t="shared" si="5"/>
        <v>13829700</v>
      </c>
    </row>
    <row r="35" spans="1:8" ht="15" x14ac:dyDescent="0.2">
      <c r="A35" s="31" t="s">
        <v>26</v>
      </c>
      <c r="B35" s="21" t="s">
        <v>53</v>
      </c>
      <c r="C35" s="35" t="s">
        <v>52</v>
      </c>
      <c r="D35" s="19"/>
      <c r="E35" s="29"/>
      <c r="F35" s="28">
        <f t="shared" ref="F35:H35" si="6">+F34+F33</f>
        <v>152126700</v>
      </c>
      <c r="G35" s="28"/>
      <c r="H35" s="28">
        <f t="shared" si="6"/>
        <v>152126700</v>
      </c>
    </row>
    <row r="36" spans="1:8" ht="15" x14ac:dyDescent="0.2">
      <c r="A36" s="7"/>
      <c r="B36" s="8"/>
      <c r="C36" s="7"/>
      <c r="D36" s="9"/>
      <c r="E36" s="10"/>
      <c r="F36" s="11"/>
      <c r="G36" s="11"/>
      <c r="H36" s="11"/>
    </row>
    <row r="37" spans="1:8" ht="15" x14ac:dyDescent="0.25">
      <c r="B37" s="12" t="s">
        <v>27</v>
      </c>
    </row>
    <row r="38" spans="1:8" x14ac:dyDescent="0.2">
      <c r="B38" s="1" t="s">
        <v>28</v>
      </c>
      <c r="F38" s="164" t="s">
        <v>29</v>
      </c>
      <c r="G38" s="164"/>
    </row>
    <row r="39" spans="1:8" x14ac:dyDescent="0.2">
      <c r="F39" s="13"/>
      <c r="G39" s="13"/>
    </row>
    <row r="40" spans="1:8" x14ac:dyDescent="0.2">
      <c r="B40" s="1" t="s">
        <v>30</v>
      </c>
      <c r="F40" s="164" t="s">
        <v>31</v>
      </c>
      <c r="G40" s="164"/>
    </row>
    <row r="41" spans="1:8" x14ac:dyDescent="0.2">
      <c r="F41" s="13"/>
      <c r="G41" s="13"/>
    </row>
    <row r="42" spans="1:8" x14ac:dyDescent="0.2">
      <c r="B42" s="14" t="s">
        <v>32</v>
      </c>
      <c r="F42" s="164" t="s">
        <v>33</v>
      </c>
      <c r="G42" s="164"/>
    </row>
    <row r="43" spans="1:8" ht="15" x14ac:dyDescent="0.25">
      <c r="B43" s="12" t="s">
        <v>34</v>
      </c>
      <c r="F43" s="13"/>
      <c r="G43" s="13"/>
    </row>
    <row r="44" spans="1:8" x14ac:dyDescent="0.2">
      <c r="B44" s="1" t="s">
        <v>61</v>
      </c>
      <c r="F44" s="13" t="s">
        <v>62</v>
      </c>
      <c r="G44" s="13"/>
    </row>
    <row r="45" spans="1:8" x14ac:dyDescent="0.2">
      <c r="F45" s="36"/>
      <c r="G45" s="36"/>
    </row>
    <row r="46" spans="1:8" x14ac:dyDescent="0.2">
      <c r="B46" s="1" t="s">
        <v>63</v>
      </c>
      <c r="F46" s="36" t="s">
        <v>64</v>
      </c>
      <c r="G46" s="36"/>
    </row>
    <row r="47" spans="1:8" ht="15" x14ac:dyDescent="0.25">
      <c r="B47" s="12" t="s">
        <v>35</v>
      </c>
      <c r="F47" s="13"/>
      <c r="G47" s="13"/>
    </row>
    <row r="48" spans="1:8" x14ac:dyDescent="0.2">
      <c r="B48" s="1" t="s">
        <v>65</v>
      </c>
      <c r="F48" s="164" t="s">
        <v>66</v>
      </c>
      <c r="G48" s="164"/>
    </row>
    <row r="49" spans="2:7" x14ac:dyDescent="0.2">
      <c r="F49" s="36"/>
      <c r="G49" s="36"/>
    </row>
    <row r="50" spans="2:7" x14ac:dyDescent="0.2">
      <c r="B50" s="1" t="s">
        <v>65</v>
      </c>
      <c r="F50" s="13" t="s">
        <v>66</v>
      </c>
      <c r="G50" s="13"/>
    </row>
    <row r="51" spans="2:7" x14ac:dyDescent="0.2">
      <c r="F51" s="36"/>
      <c r="G51" s="36"/>
    </row>
    <row r="52" spans="2:7" x14ac:dyDescent="0.2">
      <c r="B52" s="1" t="s">
        <v>36</v>
      </c>
      <c r="F52" s="13" t="s">
        <v>37</v>
      </c>
      <c r="G52" s="13"/>
    </row>
  </sheetData>
  <mergeCells count="18">
    <mergeCell ref="D7:F7"/>
    <mergeCell ref="A1:H1"/>
    <mergeCell ref="A2:H2"/>
    <mergeCell ref="A3:H3"/>
    <mergeCell ref="B5:H5"/>
    <mergeCell ref="B6:H6"/>
    <mergeCell ref="F38:G38"/>
    <mergeCell ref="F40:G40"/>
    <mergeCell ref="F42:G42"/>
    <mergeCell ref="F48:G48"/>
    <mergeCell ref="A8:H8"/>
    <mergeCell ref="A10:H10"/>
    <mergeCell ref="A12:A13"/>
    <mergeCell ref="B12:B13"/>
    <mergeCell ref="C12:C13"/>
    <mergeCell ref="D12:D13"/>
    <mergeCell ref="E12:F12"/>
    <mergeCell ref="G12:H12"/>
  </mergeCells>
  <pageMargins left="1.1023622047244095" right="0.70866141732283472" top="0.35433070866141736" bottom="0.35433070866141736" header="0.31496062992125984" footer="0.31496062992125984"/>
  <pageSetup paperSize="9" scale="7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workbookViewId="0">
      <selection activeCell="L28" sqref="L28"/>
    </sheetView>
  </sheetViews>
  <sheetFormatPr defaultRowHeight="14.25" x14ac:dyDescent="0.2"/>
  <cols>
    <col min="1" max="1" width="4.625" style="2" customWidth="1"/>
    <col min="2" max="7" width="9.75" style="2" customWidth="1"/>
    <col min="8" max="8" width="9.75" style="1" customWidth="1"/>
    <col min="9" max="9" width="8.5" style="1" customWidth="1"/>
    <col min="10" max="10" width="10.625" style="1" customWidth="1"/>
    <col min="11" max="11" width="10.25" style="1" customWidth="1"/>
    <col min="12" max="12" width="15" style="1" customWidth="1"/>
    <col min="13" max="13" width="11.25" style="1" customWidth="1"/>
    <col min="14" max="14" width="16.75" style="1" customWidth="1"/>
    <col min="15" max="15" width="14" style="1" customWidth="1"/>
    <col min="16" max="16" width="10.125" style="1" bestFit="1" customWidth="1"/>
    <col min="17" max="16384" width="9" style="1"/>
  </cols>
  <sheetData>
    <row r="1" spans="1:14" x14ac:dyDescent="0.2">
      <c r="A1" s="199" t="s">
        <v>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</row>
    <row r="2" spans="1:14" x14ac:dyDescent="0.2">
      <c r="A2" s="199" t="s">
        <v>1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</row>
    <row r="3" spans="1:14" x14ac:dyDescent="0.2">
      <c r="A3" s="199" t="s">
        <v>107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</row>
    <row r="4" spans="1:14" ht="3" customHeight="1" x14ac:dyDescent="0.2"/>
    <row r="5" spans="1:14" ht="15" x14ac:dyDescent="0.25">
      <c r="A5" s="168" t="s">
        <v>38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</row>
    <row r="6" spans="1:14" ht="12" customHeight="1" x14ac:dyDescent="0.25">
      <c r="A6" s="168" t="s">
        <v>3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</row>
    <row r="7" spans="1:14" ht="12" customHeight="1" x14ac:dyDescent="0.25">
      <c r="A7" s="168" t="s">
        <v>68</v>
      </c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</row>
    <row r="8" spans="1:14" x14ac:dyDescent="0.2">
      <c r="A8" s="198" t="s">
        <v>99</v>
      </c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</row>
    <row r="9" spans="1:14" ht="8.25" customHeight="1" x14ac:dyDescent="0.2">
      <c r="A9" s="159"/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</row>
    <row r="10" spans="1:14" x14ac:dyDescent="0.2">
      <c r="A10" s="199" t="s">
        <v>39</v>
      </c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</row>
    <row r="11" spans="1:14" ht="15" x14ac:dyDescent="0.2">
      <c r="A11" s="200" t="s">
        <v>6</v>
      </c>
      <c r="B11" s="201" t="s">
        <v>7</v>
      </c>
      <c r="C11" s="202"/>
      <c r="D11" s="202"/>
      <c r="E11" s="202"/>
      <c r="F11" s="202"/>
      <c r="G11" s="202"/>
      <c r="H11" s="203"/>
      <c r="I11" s="207" t="s">
        <v>8</v>
      </c>
      <c r="J11" s="207" t="s">
        <v>9</v>
      </c>
      <c r="K11" s="207" t="s">
        <v>10</v>
      </c>
      <c r="L11" s="207"/>
      <c r="M11" s="207" t="s">
        <v>11</v>
      </c>
      <c r="N11" s="207"/>
    </row>
    <row r="12" spans="1:14" ht="15" x14ac:dyDescent="0.2">
      <c r="A12" s="200"/>
      <c r="B12" s="204"/>
      <c r="C12" s="205"/>
      <c r="D12" s="205"/>
      <c r="E12" s="205"/>
      <c r="F12" s="205"/>
      <c r="G12" s="205"/>
      <c r="H12" s="206"/>
      <c r="I12" s="207"/>
      <c r="J12" s="207"/>
      <c r="K12" s="163" t="s">
        <v>12</v>
      </c>
      <c r="L12" s="163" t="s">
        <v>13</v>
      </c>
      <c r="M12" s="163" t="s">
        <v>12</v>
      </c>
      <c r="N12" s="163" t="s">
        <v>13</v>
      </c>
    </row>
    <row r="13" spans="1:14" ht="12" customHeight="1" x14ac:dyDescent="0.2">
      <c r="A13" s="160">
        <v>0</v>
      </c>
      <c r="B13" s="186">
        <v>1</v>
      </c>
      <c r="C13" s="187"/>
      <c r="D13" s="187"/>
      <c r="E13" s="187"/>
      <c r="F13" s="187"/>
      <c r="G13" s="187"/>
      <c r="H13" s="188"/>
      <c r="I13" s="161">
        <v>2</v>
      </c>
      <c r="J13" s="161">
        <v>3</v>
      </c>
      <c r="K13" s="160">
        <v>4</v>
      </c>
      <c r="L13" s="160">
        <v>5</v>
      </c>
      <c r="M13" s="160">
        <v>6</v>
      </c>
      <c r="N13" s="160">
        <v>7</v>
      </c>
    </row>
    <row r="14" spans="1:14" ht="12" customHeight="1" x14ac:dyDescent="0.2">
      <c r="A14" s="107"/>
      <c r="B14" s="180" t="s">
        <v>14</v>
      </c>
      <c r="C14" s="181"/>
      <c r="D14" s="181"/>
      <c r="E14" s="181"/>
      <c r="F14" s="181"/>
      <c r="G14" s="181"/>
      <c r="H14" s="182"/>
      <c r="I14" s="16" t="s">
        <v>40</v>
      </c>
      <c r="J14" s="17">
        <v>50000</v>
      </c>
      <c r="K14" s="108"/>
      <c r="L14" s="109">
        <f>+K14*J14</f>
        <v>0</v>
      </c>
      <c r="M14" s="110">
        <v>21.5</v>
      </c>
      <c r="N14" s="109">
        <v>1075000</v>
      </c>
    </row>
    <row r="15" spans="1:14" ht="12" customHeight="1" x14ac:dyDescent="0.2">
      <c r="A15" s="31" t="s">
        <v>15</v>
      </c>
      <c r="B15" s="177" t="s">
        <v>58</v>
      </c>
      <c r="C15" s="178"/>
      <c r="D15" s="178"/>
      <c r="E15" s="178"/>
      <c r="F15" s="178"/>
      <c r="G15" s="178"/>
      <c r="H15" s="179"/>
      <c r="I15" s="16"/>
      <c r="J15" s="19"/>
      <c r="K15" s="111"/>
      <c r="L15" s="109">
        <f t="shared" ref="L15:L19" si="0">+K15*J15</f>
        <v>0</v>
      </c>
      <c r="M15" s="112"/>
      <c r="N15" s="112">
        <f>SUM(N14:N14)</f>
        <v>1075000</v>
      </c>
    </row>
    <row r="16" spans="1:14" ht="12" customHeight="1" x14ac:dyDescent="0.2">
      <c r="A16" s="107"/>
      <c r="B16" s="180" t="s">
        <v>67</v>
      </c>
      <c r="C16" s="181"/>
      <c r="D16" s="181"/>
      <c r="E16" s="181"/>
      <c r="F16" s="181"/>
      <c r="G16" s="181"/>
      <c r="H16" s="182"/>
      <c r="I16" s="16" t="s">
        <v>40</v>
      </c>
      <c r="J16" s="17">
        <v>25000</v>
      </c>
      <c r="K16" s="108">
        <v>200</v>
      </c>
      <c r="L16" s="109">
        <f t="shared" si="0"/>
        <v>5000000</v>
      </c>
      <c r="M16" s="113">
        <v>1305</v>
      </c>
      <c r="N16" s="109">
        <f>+J16*M16</f>
        <v>32625000</v>
      </c>
    </row>
    <row r="17" spans="1:14" ht="12" customHeight="1" x14ac:dyDescent="0.2">
      <c r="A17" s="107"/>
      <c r="B17" s="180" t="s">
        <v>80</v>
      </c>
      <c r="C17" s="181"/>
      <c r="D17" s="181"/>
      <c r="E17" s="181"/>
      <c r="F17" s="181"/>
      <c r="G17" s="181"/>
      <c r="H17" s="182"/>
      <c r="I17" s="16" t="s">
        <v>40</v>
      </c>
      <c r="J17" s="17">
        <v>38500</v>
      </c>
      <c r="K17" s="108"/>
      <c r="L17" s="109">
        <f>+K17*J17</f>
        <v>0</v>
      </c>
      <c r="M17" s="113">
        <v>220</v>
      </c>
      <c r="N17" s="109">
        <f>+J17*M17</f>
        <v>8470000</v>
      </c>
    </row>
    <row r="18" spans="1:14" ht="12" customHeight="1" x14ac:dyDescent="0.2">
      <c r="A18" s="107"/>
      <c r="B18" s="180" t="s">
        <v>82</v>
      </c>
      <c r="C18" s="181"/>
      <c r="D18" s="181"/>
      <c r="E18" s="181"/>
      <c r="F18" s="181"/>
      <c r="G18" s="181"/>
      <c r="H18" s="182"/>
      <c r="I18" s="16" t="s">
        <v>40</v>
      </c>
      <c r="J18" s="17">
        <v>35000</v>
      </c>
      <c r="K18" s="108"/>
      <c r="L18" s="109">
        <f t="shared" si="0"/>
        <v>0</v>
      </c>
      <c r="M18" s="113">
        <v>1120</v>
      </c>
      <c r="N18" s="109">
        <f t="shared" ref="N18:N20" si="1">+J18*M18</f>
        <v>39200000</v>
      </c>
    </row>
    <row r="19" spans="1:14" ht="12" customHeight="1" x14ac:dyDescent="0.2">
      <c r="A19" s="107"/>
      <c r="B19" s="180" t="s">
        <v>100</v>
      </c>
      <c r="C19" s="181"/>
      <c r="D19" s="181"/>
      <c r="E19" s="181"/>
      <c r="F19" s="181"/>
      <c r="G19" s="181"/>
      <c r="H19" s="182"/>
      <c r="I19" s="16" t="s">
        <v>40</v>
      </c>
      <c r="J19" s="17">
        <v>25300</v>
      </c>
      <c r="K19" s="108"/>
      <c r="L19" s="109">
        <f t="shared" si="0"/>
        <v>0</v>
      </c>
      <c r="M19" s="113">
        <v>50</v>
      </c>
      <c r="N19" s="109">
        <f>+M19*J19</f>
        <v>1265000</v>
      </c>
    </row>
    <row r="20" spans="1:14" ht="12" customHeight="1" x14ac:dyDescent="0.2">
      <c r="A20" s="107"/>
      <c r="B20" s="180" t="s">
        <v>91</v>
      </c>
      <c r="C20" s="181"/>
      <c r="D20" s="181"/>
      <c r="E20" s="181"/>
      <c r="F20" s="181"/>
      <c r="G20" s="181"/>
      <c r="H20" s="182"/>
      <c r="I20" s="189" t="s">
        <v>40</v>
      </c>
      <c r="J20" s="192">
        <v>30000</v>
      </c>
      <c r="K20" s="195"/>
      <c r="L20" s="183">
        <f>+K20*J20</f>
        <v>0</v>
      </c>
      <c r="M20" s="174">
        <v>4979</v>
      </c>
      <c r="N20" s="183">
        <f t="shared" si="1"/>
        <v>149370000</v>
      </c>
    </row>
    <row r="21" spans="1:14" ht="12" customHeight="1" x14ac:dyDescent="0.2">
      <c r="A21" s="107"/>
      <c r="B21" s="107" t="s">
        <v>92</v>
      </c>
      <c r="C21" s="107" t="s">
        <v>93</v>
      </c>
      <c r="D21" s="107" t="s">
        <v>94</v>
      </c>
      <c r="E21" s="107" t="s">
        <v>95</v>
      </c>
      <c r="F21" s="107" t="s">
        <v>96</v>
      </c>
      <c r="G21" s="107" t="s">
        <v>97</v>
      </c>
      <c r="H21" s="16" t="s">
        <v>98</v>
      </c>
      <c r="I21" s="190"/>
      <c r="J21" s="193"/>
      <c r="K21" s="196"/>
      <c r="L21" s="184"/>
      <c r="M21" s="175"/>
      <c r="N21" s="184"/>
    </row>
    <row r="22" spans="1:14" ht="12" customHeight="1" x14ac:dyDescent="0.2">
      <c r="A22" s="107"/>
      <c r="B22" s="107">
        <v>6</v>
      </c>
      <c r="C22" s="107">
        <v>51</v>
      </c>
      <c r="D22" s="107">
        <v>264</v>
      </c>
      <c r="E22" s="107">
        <v>54</v>
      </c>
      <c r="F22" s="107">
        <v>35</v>
      </c>
      <c r="G22" s="107">
        <v>13</v>
      </c>
      <c r="H22" s="162">
        <v>423</v>
      </c>
      <c r="I22" s="191"/>
      <c r="J22" s="194"/>
      <c r="K22" s="197"/>
      <c r="L22" s="185"/>
      <c r="M22" s="176"/>
      <c r="N22" s="185"/>
    </row>
    <row r="23" spans="1:14" ht="12" customHeight="1" x14ac:dyDescent="0.2">
      <c r="A23" s="107"/>
      <c r="B23" s="180" t="s">
        <v>101</v>
      </c>
      <c r="C23" s="181"/>
      <c r="D23" s="181"/>
      <c r="E23" s="181"/>
      <c r="F23" s="181"/>
      <c r="G23" s="181"/>
      <c r="H23" s="182"/>
      <c r="I23" s="16" t="s">
        <v>40</v>
      </c>
      <c r="J23" s="17">
        <v>20000</v>
      </c>
      <c r="K23" s="108"/>
      <c r="L23" s="109">
        <f t="shared" ref="L23:L26" si="2">+K23*J23</f>
        <v>0</v>
      </c>
      <c r="M23" s="113"/>
      <c r="N23" s="109">
        <f>+M23*J23</f>
        <v>0</v>
      </c>
    </row>
    <row r="24" spans="1:14" ht="12" customHeight="1" x14ac:dyDescent="0.2">
      <c r="A24" s="107"/>
      <c r="B24" s="180" t="s">
        <v>103</v>
      </c>
      <c r="C24" s="181"/>
      <c r="D24" s="181"/>
      <c r="E24" s="181"/>
      <c r="F24" s="181"/>
      <c r="G24" s="181"/>
      <c r="H24" s="182"/>
      <c r="I24" s="16" t="s">
        <v>40</v>
      </c>
      <c r="J24" s="17">
        <v>15000</v>
      </c>
      <c r="K24" s="108"/>
      <c r="L24" s="109">
        <f t="shared" si="2"/>
        <v>0</v>
      </c>
      <c r="M24" s="113"/>
      <c r="N24" s="109">
        <f t="shared" ref="N24:N26" si="3">+M24*J24</f>
        <v>0</v>
      </c>
    </row>
    <row r="25" spans="1:14" ht="12" customHeight="1" x14ac:dyDescent="0.2">
      <c r="A25" s="107"/>
      <c r="B25" s="180" t="s">
        <v>102</v>
      </c>
      <c r="C25" s="181"/>
      <c r="D25" s="181"/>
      <c r="E25" s="181"/>
      <c r="F25" s="181"/>
      <c r="G25" s="181"/>
      <c r="H25" s="182"/>
      <c r="I25" s="16" t="s">
        <v>40</v>
      </c>
      <c r="J25" s="17">
        <v>10000</v>
      </c>
      <c r="K25" s="108">
        <v>400</v>
      </c>
      <c r="L25" s="109">
        <f t="shared" si="2"/>
        <v>4000000</v>
      </c>
      <c r="M25" s="113">
        <v>400</v>
      </c>
      <c r="N25" s="109">
        <f t="shared" si="3"/>
        <v>4000000</v>
      </c>
    </row>
    <row r="26" spans="1:14" ht="12" customHeight="1" x14ac:dyDescent="0.2">
      <c r="A26" s="107"/>
      <c r="B26" s="180" t="s">
        <v>104</v>
      </c>
      <c r="C26" s="181"/>
      <c r="D26" s="181"/>
      <c r="E26" s="181"/>
      <c r="F26" s="181"/>
      <c r="G26" s="181"/>
      <c r="H26" s="182"/>
      <c r="I26" s="16" t="s">
        <v>40</v>
      </c>
      <c r="J26" s="17">
        <v>18000</v>
      </c>
      <c r="K26" s="108"/>
      <c r="L26" s="109">
        <f t="shared" si="2"/>
        <v>0</v>
      </c>
      <c r="M26" s="113">
        <v>250</v>
      </c>
      <c r="N26" s="109">
        <f t="shared" si="3"/>
        <v>4500000</v>
      </c>
    </row>
    <row r="27" spans="1:14" ht="15" x14ac:dyDescent="0.2">
      <c r="A27" s="31" t="s">
        <v>16</v>
      </c>
      <c r="B27" s="177" t="s">
        <v>17</v>
      </c>
      <c r="C27" s="178"/>
      <c r="D27" s="178"/>
      <c r="E27" s="178"/>
      <c r="F27" s="178"/>
      <c r="G27" s="178"/>
      <c r="H27" s="179"/>
      <c r="I27" s="16"/>
      <c r="J27" s="17"/>
      <c r="K27" s="111"/>
      <c r="L27" s="112">
        <f>SUM(L16:L26)</f>
        <v>9000000</v>
      </c>
      <c r="M27" s="112"/>
      <c r="N27" s="112">
        <f>SUM(N16:N26)</f>
        <v>239430000</v>
      </c>
    </row>
    <row r="28" spans="1:14" ht="15" x14ac:dyDescent="0.2">
      <c r="A28" s="31" t="s">
        <v>18</v>
      </c>
      <c r="B28" s="177" t="s">
        <v>44</v>
      </c>
      <c r="C28" s="178"/>
      <c r="D28" s="178"/>
      <c r="E28" s="178"/>
      <c r="F28" s="178"/>
      <c r="G28" s="178"/>
      <c r="H28" s="179"/>
      <c r="I28" s="18"/>
      <c r="J28" s="17"/>
      <c r="K28" s="111"/>
      <c r="L28" s="112">
        <f>+L27+L15</f>
        <v>9000000</v>
      </c>
      <c r="M28" s="112"/>
      <c r="N28" s="112">
        <f>+N27+N15</f>
        <v>240505000</v>
      </c>
    </row>
    <row r="29" spans="1:14" ht="12" customHeight="1" x14ac:dyDescent="0.2">
      <c r="A29" s="31"/>
      <c r="B29" s="180" t="s">
        <v>45</v>
      </c>
      <c r="C29" s="181"/>
      <c r="D29" s="181"/>
      <c r="E29" s="181"/>
      <c r="F29" s="181"/>
      <c r="G29" s="181"/>
      <c r="H29" s="182"/>
      <c r="I29" s="16" t="s">
        <v>40</v>
      </c>
      <c r="J29" s="17">
        <v>110600</v>
      </c>
      <c r="K29" s="116"/>
      <c r="L29" s="109">
        <f>+K29*J29</f>
        <v>0</v>
      </c>
      <c r="M29" s="116">
        <v>100</v>
      </c>
      <c r="N29" s="116">
        <v>11060000</v>
      </c>
    </row>
    <row r="30" spans="1:14" ht="12.75" customHeight="1" x14ac:dyDescent="0.2">
      <c r="A30" s="107"/>
      <c r="B30" s="180" t="s">
        <v>59</v>
      </c>
      <c r="C30" s="181"/>
      <c r="D30" s="181"/>
      <c r="E30" s="181"/>
      <c r="F30" s="181"/>
      <c r="G30" s="181"/>
      <c r="H30" s="182"/>
      <c r="I30" s="16" t="s">
        <v>40</v>
      </c>
      <c r="J30" s="17">
        <v>84300</v>
      </c>
      <c r="K30" s="108"/>
      <c r="L30" s="109">
        <f>+K30*J30</f>
        <v>0</v>
      </c>
      <c r="M30" s="113">
        <v>350</v>
      </c>
      <c r="N30" s="109">
        <v>29505000</v>
      </c>
    </row>
    <row r="31" spans="1:14" ht="12.75" customHeight="1" x14ac:dyDescent="0.2">
      <c r="A31" s="107"/>
      <c r="B31" s="180" t="s">
        <v>60</v>
      </c>
      <c r="C31" s="181"/>
      <c r="D31" s="181"/>
      <c r="E31" s="181"/>
      <c r="F31" s="181"/>
      <c r="G31" s="181"/>
      <c r="H31" s="182"/>
      <c r="I31" s="16" t="s">
        <v>24</v>
      </c>
      <c r="J31" s="17">
        <v>350000</v>
      </c>
      <c r="K31" s="108"/>
      <c r="L31" s="109">
        <f t="shared" ref="L31:L32" si="4">+K31*J31</f>
        <v>0</v>
      </c>
      <c r="M31" s="113">
        <v>9</v>
      </c>
      <c r="N31" s="109">
        <v>3150000</v>
      </c>
    </row>
    <row r="32" spans="1:14" ht="12.75" customHeight="1" x14ac:dyDescent="0.2">
      <c r="A32" s="107"/>
      <c r="B32" s="180" t="s">
        <v>46</v>
      </c>
      <c r="C32" s="181"/>
      <c r="D32" s="181"/>
      <c r="E32" s="181"/>
      <c r="F32" s="181"/>
      <c r="G32" s="181"/>
      <c r="H32" s="182"/>
      <c r="I32" s="16" t="s">
        <v>24</v>
      </c>
      <c r="J32" s="17">
        <v>2450000</v>
      </c>
      <c r="K32" s="108">
        <v>1</v>
      </c>
      <c r="L32" s="109">
        <f t="shared" si="4"/>
        <v>2450000</v>
      </c>
      <c r="M32" s="113">
        <v>9</v>
      </c>
      <c r="N32" s="113">
        <f>+M32*J32</f>
        <v>22050000</v>
      </c>
    </row>
    <row r="33" spans="1:16" ht="15" x14ac:dyDescent="0.2">
      <c r="A33" s="31" t="s">
        <v>19</v>
      </c>
      <c r="B33" s="177" t="s">
        <v>47</v>
      </c>
      <c r="C33" s="178"/>
      <c r="D33" s="178"/>
      <c r="E33" s="178"/>
      <c r="F33" s="178"/>
      <c r="G33" s="178"/>
      <c r="H33" s="179"/>
      <c r="I33" s="18"/>
      <c r="J33" s="19"/>
      <c r="K33" s="111"/>
      <c r="L33" s="112">
        <f>SUM(L29:L32)</f>
        <v>2450000</v>
      </c>
      <c r="M33" s="112"/>
      <c r="N33" s="112">
        <f>SUM(N29:N32)</f>
        <v>65765000</v>
      </c>
    </row>
    <row r="34" spans="1:16" ht="15" x14ac:dyDescent="0.2">
      <c r="A34" s="31" t="s">
        <v>21</v>
      </c>
      <c r="B34" s="177" t="s">
        <v>48</v>
      </c>
      <c r="C34" s="178"/>
      <c r="D34" s="178"/>
      <c r="E34" s="178"/>
      <c r="F34" s="178"/>
      <c r="G34" s="178"/>
      <c r="H34" s="179"/>
      <c r="I34" s="18"/>
      <c r="J34" s="19"/>
      <c r="K34" s="117"/>
      <c r="L34" s="112">
        <f>+L33+L28</f>
        <v>11450000</v>
      </c>
      <c r="M34" s="112"/>
      <c r="N34" s="112">
        <f>+N33+N28</f>
        <v>306270000</v>
      </c>
    </row>
    <row r="35" spans="1:16" ht="13.5" customHeight="1" x14ac:dyDescent="0.2">
      <c r="A35" s="107"/>
      <c r="B35" s="180" t="s">
        <v>49</v>
      </c>
      <c r="C35" s="181"/>
      <c r="D35" s="181"/>
      <c r="E35" s="181"/>
      <c r="F35" s="181"/>
      <c r="G35" s="181"/>
      <c r="H35" s="182"/>
      <c r="I35" s="16" t="s">
        <v>50</v>
      </c>
      <c r="J35" s="17"/>
      <c r="K35" s="117"/>
      <c r="L35" s="117"/>
      <c r="M35" s="117"/>
      <c r="N35" s="117"/>
    </row>
    <row r="36" spans="1:16" ht="15" x14ac:dyDescent="0.2">
      <c r="A36" s="31" t="s">
        <v>22</v>
      </c>
      <c r="B36" s="177" t="s">
        <v>54</v>
      </c>
      <c r="C36" s="178"/>
      <c r="D36" s="178"/>
      <c r="E36" s="178"/>
      <c r="F36" s="178"/>
      <c r="G36" s="178"/>
      <c r="H36" s="179"/>
      <c r="I36" s="18"/>
      <c r="J36" s="19"/>
      <c r="K36" s="117"/>
      <c r="L36" s="112">
        <f t="shared" ref="L36:N36" si="5">+L34+L35</f>
        <v>11450000</v>
      </c>
      <c r="M36" s="112"/>
      <c r="N36" s="112">
        <f t="shared" si="5"/>
        <v>306270000</v>
      </c>
    </row>
    <row r="37" spans="1:16" ht="15" x14ac:dyDescent="0.2">
      <c r="A37" s="31" t="s">
        <v>23</v>
      </c>
      <c r="B37" s="180" t="s">
        <v>51</v>
      </c>
      <c r="C37" s="181"/>
      <c r="D37" s="181"/>
      <c r="E37" s="181"/>
      <c r="F37" s="181"/>
      <c r="G37" s="181"/>
      <c r="H37" s="182"/>
      <c r="I37" s="16"/>
      <c r="J37" s="17"/>
      <c r="K37" s="111"/>
      <c r="L37" s="116">
        <f t="shared" ref="L37:N37" si="6">+L36*10%</f>
        <v>1145000</v>
      </c>
      <c r="M37" s="116"/>
      <c r="N37" s="116">
        <f t="shared" si="6"/>
        <v>30627000</v>
      </c>
    </row>
    <row r="38" spans="1:16" ht="15" x14ac:dyDescent="0.2">
      <c r="A38" s="31" t="s">
        <v>25</v>
      </c>
      <c r="B38" s="177" t="s">
        <v>53</v>
      </c>
      <c r="C38" s="178"/>
      <c r="D38" s="178"/>
      <c r="E38" s="178"/>
      <c r="F38" s="178"/>
      <c r="G38" s="178"/>
      <c r="H38" s="179"/>
      <c r="I38" s="16" t="s">
        <v>52</v>
      </c>
      <c r="J38" s="19"/>
      <c r="K38" s="117"/>
      <c r="L38" s="112">
        <f t="shared" ref="L38:N38" si="7">+L37+L36</f>
        <v>12595000</v>
      </c>
      <c r="M38" s="112"/>
      <c r="N38" s="112">
        <f t="shared" si="7"/>
        <v>336897000</v>
      </c>
      <c r="P38" s="66"/>
    </row>
    <row r="39" spans="1:16" ht="6.75" customHeight="1" x14ac:dyDescent="0.2">
      <c r="A39" s="7"/>
      <c r="B39" s="7"/>
      <c r="C39" s="7"/>
      <c r="D39" s="7"/>
      <c r="E39" s="7"/>
      <c r="F39" s="7"/>
      <c r="G39" s="7"/>
      <c r="H39" s="8"/>
      <c r="I39" s="7"/>
      <c r="J39" s="9"/>
      <c r="K39" s="10"/>
      <c r="L39" s="11"/>
      <c r="M39" s="11"/>
      <c r="N39" s="11"/>
    </row>
    <row r="40" spans="1:16" ht="15" x14ac:dyDescent="0.25">
      <c r="C40" s="12" t="s">
        <v>27</v>
      </c>
    </row>
    <row r="41" spans="1:16" x14ac:dyDescent="0.2">
      <c r="C41" s="1" t="s">
        <v>28</v>
      </c>
      <c r="J41" s="164" t="s">
        <v>73</v>
      </c>
      <c r="K41" s="164"/>
    </row>
    <row r="42" spans="1:16" ht="2.25" customHeight="1" x14ac:dyDescent="0.2">
      <c r="C42" s="1"/>
      <c r="J42" s="158"/>
      <c r="K42" s="158"/>
    </row>
    <row r="43" spans="1:16" x14ac:dyDescent="0.2">
      <c r="C43" s="1" t="s">
        <v>30</v>
      </c>
      <c r="J43" s="164" t="s">
        <v>85</v>
      </c>
      <c r="K43" s="164"/>
    </row>
    <row r="44" spans="1:16" ht="2.25" customHeight="1" x14ac:dyDescent="0.2">
      <c r="C44" s="1"/>
      <c r="J44" s="158"/>
      <c r="K44" s="158"/>
    </row>
    <row r="45" spans="1:16" x14ac:dyDescent="0.2">
      <c r="C45" s="173" t="s">
        <v>76</v>
      </c>
      <c r="D45" s="173"/>
      <c r="E45" s="173"/>
      <c r="F45" s="173"/>
      <c r="G45" s="173"/>
      <c r="J45" s="164" t="s">
        <v>77</v>
      </c>
      <c r="K45" s="164"/>
    </row>
    <row r="46" spans="1:16" ht="15" x14ac:dyDescent="0.25">
      <c r="C46" s="12" t="s">
        <v>34</v>
      </c>
      <c r="J46" s="158"/>
      <c r="K46" s="158"/>
    </row>
    <row r="47" spans="1:16" x14ac:dyDescent="0.2">
      <c r="C47" s="1" t="s">
        <v>61</v>
      </c>
      <c r="J47" s="158" t="s">
        <v>62</v>
      </c>
      <c r="K47" s="158"/>
    </row>
    <row r="48" spans="1:16" ht="3" customHeight="1" x14ac:dyDescent="0.2">
      <c r="C48" s="1"/>
      <c r="J48" s="158"/>
      <c r="K48" s="158"/>
    </row>
    <row r="49" spans="3:12" x14ac:dyDescent="0.2">
      <c r="C49" s="1" t="s">
        <v>63</v>
      </c>
      <c r="J49" s="104" t="s">
        <v>105</v>
      </c>
      <c r="K49" s="158"/>
      <c r="L49" s="105"/>
    </row>
    <row r="50" spans="3:12" ht="15" x14ac:dyDescent="0.25">
      <c r="C50" s="12" t="s">
        <v>35</v>
      </c>
      <c r="J50" s="158"/>
      <c r="K50" s="158"/>
    </row>
    <row r="51" spans="3:12" x14ac:dyDescent="0.2">
      <c r="C51" s="1" t="s">
        <v>75</v>
      </c>
      <c r="J51" s="158" t="s">
        <v>74</v>
      </c>
      <c r="K51" s="158"/>
    </row>
    <row r="52" spans="3:12" ht="3" customHeight="1" x14ac:dyDescent="0.2">
      <c r="C52" s="1"/>
      <c r="J52" s="158"/>
      <c r="K52" s="158"/>
    </row>
    <row r="53" spans="3:12" x14ac:dyDescent="0.2">
      <c r="C53" s="1" t="s">
        <v>65</v>
      </c>
      <c r="J53" s="164" t="s">
        <v>71</v>
      </c>
      <c r="K53" s="164"/>
    </row>
    <row r="54" spans="3:12" ht="3" customHeight="1" x14ac:dyDescent="0.2">
      <c r="C54" s="1"/>
      <c r="J54" s="158"/>
      <c r="K54" s="158"/>
    </row>
    <row r="55" spans="3:12" x14ac:dyDescent="0.2">
      <c r="C55" s="1" t="s">
        <v>106</v>
      </c>
      <c r="J55" s="158" t="s">
        <v>88</v>
      </c>
      <c r="K55" s="158"/>
    </row>
    <row r="56" spans="3:12" ht="3" customHeight="1" x14ac:dyDescent="0.2">
      <c r="C56" s="1"/>
      <c r="J56" s="158"/>
      <c r="K56" s="158"/>
    </row>
    <row r="57" spans="3:12" x14ac:dyDescent="0.2">
      <c r="C57" s="1" t="s">
        <v>36</v>
      </c>
      <c r="J57" s="158" t="s">
        <v>89</v>
      </c>
      <c r="K57" s="158"/>
    </row>
  </sheetData>
  <mergeCells count="49">
    <mergeCell ref="A7:N7"/>
    <mergeCell ref="A1:N1"/>
    <mergeCell ref="A2:N2"/>
    <mergeCell ref="A3:N3"/>
    <mergeCell ref="A5:N5"/>
    <mergeCell ref="A6:N6"/>
    <mergeCell ref="B18:H18"/>
    <mergeCell ref="A8:N8"/>
    <mergeCell ref="A10:N10"/>
    <mergeCell ref="A11:A12"/>
    <mergeCell ref="B11:H12"/>
    <mergeCell ref="I11:I12"/>
    <mergeCell ref="J11:J12"/>
    <mergeCell ref="K11:L11"/>
    <mergeCell ref="M11:N11"/>
    <mergeCell ref="B13:H13"/>
    <mergeCell ref="B14:H14"/>
    <mergeCell ref="B15:H15"/>
    <mergeCell ref="B16:H16"/>
    <mergeCell ref="B17:H17"/>
    <mergeCell ref="B26:H26"/>
    <mergeCell ref="B19:H19"/>
    <mergeCell ref="B20:H20"/>
    <mergeCell ref="I20:I22"/>
    <mergeCell ref="J20:J22"/>
    <mergeCell ref="M20:M22"/>
    <mergeCell ref="N20:N22"/>
    <mergeCell ref="B23:H23"/>
    <mergeCell ref="B24:H24"/>
    <mergeCell ref="B25:H25"/>
    <mergeCell ref="K20:K22"/>
    <mergeCell ref="L20:L22"/>
    <mergeCell ref="B38:H38"/>
    <mergeCell ref="B27:H27"/>
    <mergeCell ref="B28:H28"/>
    <mergeCell ref="B29:H29"/>
    <mergeCell ref="B30:H30"/>
    <mergeCell ref="B31:H31"/>
    <mergeCell ref="B32:H32"/>
    <mergeCell ref="B33:H33"/>
    <mergeCell ref="B34:H34"/>
    <mergeCell ref="B35:H35"/>
    <mergeCell ref="B36:H36"/>
    <mergeCell ref="B37:H37"/>
    <mergeCell ref="J41:K41"/>
    <mergeCell ref="J43:K43"/>
    <mergeCell ref="C45:G45"/>
    <mergeCell ref="J45:K45"/>
    <mergeCell ref="J53:K5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47"/>
  <sheetViews>
    <sheetView topLeftCell="A13" workbookViewId="0">
      <selection activeCell="L28" sqref="L28"/>
    </sheetView>
  </sheetViews>
  <sheetFormatPr defaultRowHeight="14.25" x14ac:dyDescent="0.2"/>
  <cols>
    <col min="1" max="1" width="3.5" customWidth="1"/>
    <col min="2" max="2" width="9.25" customWidth="1"/>
    <col min="3" max="3" width="42.75" customWidth="1"/>
    <col min="4" max="4" width="20" customWidth="1"/>
    <col min="5" max="7" width="11.125" bestFit="1" customWidth="1"/>
  </cols>
  <sheetData>
    <row r="2" spans="2:7" x14ac:dyDescent="0.2">
      <c r="B2" s="208" t="s">
        <v>116</v>
      </c>
      <c r="C2" s="208"/>
      <c r="D2" s="208"/>
    </row>
    <row r="3" spans="2:7" x14ac:dyDescent="0.2">
      <c r="D3" s="133" t="s">
        <v>119</v>
      </c>
    </row>
    <row r="4" spans="2:7" x14ac:dyDescent="0.2">
      <c r="B4" s="124" t="s">
        <v>109</v>
      </c>
      <c r="C4" s="124" t="s">
        <v>110</v>
      </c>
      <c r="D4" s="124" t="s">
        <v>13</v>
      </c>
    </row>
    <row r="5" spans="2:7" x14ac:dyDescent="0.2">
      <c r="B5" s="124">
        <v>1</v>
      </c>
      <c r="C5" s="125" t="s">
        <v>111</v>
      </c>
      <c r="D5" s="126">
        <v>22334089</v>
      </c>
    </row>
    <row r="6" spans="2:7" x14ac:dyDescent="0.2">
      <c r="B6" s="124">
        <v>2</v>
      </c>
      <c r="C6" s="125" t="s">
        <v>112</v>
      </c>
      <c r="D6" s="126">
        <v>2906316</v>
      </c>
      <c r="E6" s="136"/>
    </row>
    <row r="7" spans="2:7" x14ac:dyDescent="0.2">
      <c r="B7" s="124">
        <v>3</v>
      </c>
      <c r="C7" s="125" t="s">
        <v>113</v>
      </c>
      <c r="D7" s="126">
        <v>4866640</v>
      </c>
    </row>
    <row r="8" spans="2:7" x14ac:dyDescent="0.2">
      <c r="B8" s="124">
        <v>4</v>
      </c>
      <c r="C8" s="125" t="s">
        <v>130</v>
      </c>
      <c r="D8" s="126">
        <v>9794020</v>
      </c>
    </row>
    <row r="9" spans="2:7" ht="15" x14ac:dyDescent="0.2">
      <c r="B9" s="124">
        <v>5</v>
      </c>
      <c r="C9" s="130" t="s">
        <v>120</v>
      </c>
      <c r="D9" s="129">
        <f>SUM(D5:D8)</f>
        <v>39901065</v>
      </c>
      <c r="G9" s="136"/>
    </row>
    <row r="10" spans="2:7" x14ac:dyDescent="0.2">
      <c r="B10" s="124">
        <v>6</v>
      </c>
      <c r="C10" s="125" t="s">
        <v>114</v>
      </c>
      <c r="D10" s="126">
        <v>42000</v>
      </c>
      <c r="G10" s="136"/>
    </row>
    <row r="11" spans="2:7" x14ac:dyDescent="0.2">
      <c r="B11" s="124">
        <v>7</v>
      </c>
      <c r="C11" s="125" t="s">
        <v>122</v>
      </c>
      <c r="D11" s="126">
        <v>2450000</v>
      </c>
    </row>
    <row r="12" spans="2:7" ht="15" x14ac:dyDescent="0.2">
      <c r="B12" s="124">
        <v>8</v>
      </c>
      <c r="C12" s="130" t="s">
        <v>121</v>
      </c>
      <c r="D12" s="129">
        <f>+D10+D11</f>
        <v>2492000</v>
      </c>
    </row>
    <row r="13" spans="2:7" ht="15" x14ac:dyDescent="0.2">
      <c r="B13" s="124">
        <v>9</v>
      </c>
      <c r="C13" s="128" t="s">
        <v>125</v>
      </c>
      <c r="D13" s="129">
        <f>D12+D9</f>
        <v>42393065</v>
      </c>
    </row>
    <row r="14" spans="2:7" x14ac:dyDescent="0.2">
      <c r="B14" s="124">
        <v>10</v>
      </c>
      <c r="C14" s="125" t="s">
        <v>123</v>
      </c>
      <c r="D14" s="126">
        <f>+D9*0.16</f>
        <v>6384170.4000000004</v>
      </c>
    </row>
    <row r="15" spans="2:7" x14ac:dyDescent="0.2">
      <c r="B15" s="124">
        <v>11</v>
      </c>
      <c r="C15" s="127" t="s">
        <v>124</v>
      </c>
      <c r="D15" s="126">
        <f>+D9*0.02</f>
        <v>798021.3</v>
      </c>
    </row>
    <row r="16" spans="2:7" ht="15" x14ac:dyDescent="0.2">
      <c r="B16" s="124">
        <v>12</v>
      </c>
      <c r="C16" s="128" t="s">
        <v>126</v>
      </c>
      <c r="D16" s="129">
        <f>+D15+D14</f>
        <v>7182191.7000000002</v>
      </c>
      <c r="F16" s="136">
        <f>+D5+D6+D7+D11-D18</f>
        <v>16542045</v>
      </c>
    </row>
    <row r="17" spans="2:12" ht="15" x14ac:dyDescent="0.2">
      <c r="B17" s="124">
        <v>13</v>
      </c>
      <c r="C17" s="130" t="s">
        <v>48</v>
      </c>
      <c r="D17" s="129">
        <f>+D16+D13</f>
        <v>49575256.700000003</v>
      </c>
    </row>
    <row r="18" spans="2:12" x14ac:dyDescent="0.2">
      <c r="B18" s="124">
        <v>14</v>
      </c>
      <c r="C18" s="125" t="s">
        <v>115</v>
      </c>
      <c r="D18" s="126">
        <v>16015000</v>
      </c>
      <c r="F18" s="136">
        <f>+D5+D6-D18+D11</f>
        <v>11675405</v>
      </c>
    </row>
    <row r="19" spans="2:12" ht="15" x14ac:dyDescent="0.2">
      <c r="B19" s="124">
        <v>15</v>
      </c>
      <c r="C19" s="130" t="s">
        <v>127</v>
      </c>
      <c r="D19" s="129">
        <f>+D17-D18</f>
        <v>33560256.700000003</v>
      </c>
    </row>
    <row r="20" spans="2:12" x14ac:dyDescent="0.2">
      <c r="B20" s="124">
        <v>16</v>
      </c>
      <c r="C20" s="131" t="s">
        <v>117</v>
      </c>
      <c r="D20" s="134">
        <f>D17*0.1</f>
        <v>4957525.6700000009</v>
      </c>
    </row>
    <row r="21" spans="2:12" ht="15" x14ac:dyDescent="0.25">
      <c r="B21" s="124">
        <v>17</v>
      </c>
      <c r="C21" s="132" t="s">
        <v>118</v>
      </c>
      <c r="D21" s="135">
        <f>+D20+D17</f>
        <v>54532782.370000005</v>
      </c>
    </row>
    <row r="22" spans="2:12" x14ac:dyDescent="0.2">
      <c r="D22">
        <v>54593566</v>
      </c>
    </row>
    <row r="23" spans="2:12" x14ac:dyDescent="0.2">
      <c r="D23" s="157">
        <f>+D21-D22</f>
        <v>-60783.629999995232</v>
      </c>
    </row>
    <row r="26" spans="2:12" x14ac:dyDescent="0.2">
      <c r="B26" s="208" t="s">
        <v>133</v>
      </c>
      <c r="C26" s="208"/>
      <c r="D26" s="208"/>
    </row>
    <row r="27" spans="2:12" x14ac:dyDescent="0.2">
      <c r="D27" s="133" t="s">
        <v>119</v>
      </c>
    </row>
    <row r="28" spans="2:12" x14ac:dyDescent="0.2">
      <c r="B28" s="124" t="s">
        <v>109</v>
      </c>
      <c r="C28" s="124" t="s">
        <v>110</v>
      </c>
      <c r="D28" s="124" t="s">
        <v>13</v>
      </c>
    </row>
    <row r="29" spans="2:12" x14ac:dyDescent="0.2">
      <c r="B29" s="124">
        <v>1</v>
      </c>
      <c r="C29" s="125" t="s">
        <v>111</v>
      </c>
      <c r="D29" s="126">
        <v>22334089</v>
      </c>
      <c r="F29" s="136">
        <f>+D29+D30+'9сар'!L37-Sheet3!D42</f>
        <v>15095405</v>
      </c>
      <c r="H29">
        <v>2877806</v>
      </c>
      <c r="I29">
        <v>21987768</v>
      </c>
      <c r="L29">
        <v>21987768</v>
      </c>
    </row>
    <row r="30" spans="2:12" x14ac:dyDescent="0.2">
      <c r="B30" s="124">
        <v>2</v>
      </c>
      <c r="C30" s="125" t="s">
        <v>112</v>
      </c>
      <c r="D30" s="126">
        <v>2906316</v>
      </c>
      <c r="F30" s="136">
        <f>+D30+D29-9000000</f>
        <v>16240405</v>
      </c>
      <c r="L30">
        <v>2877806</v>
      </c>
    </row>
    <row r="31" spans="2:12" x14ac:dyDescent="0.2">
      <c r="B31" s="124">
        <v>3</v>
      </c>
      <c r="C31" s="125" t="s">
        <v>113</v>
      </c>
      <c r="D31" s="126"/>
      <c r="L31">
        <f>SUM(L29:L30)</f>
        <v>24865574</v>
      </c>
    </row>
    <row r="32" spans="2:12" x14ac:dyDescent="0.2">
      <c r="B32" s="124">
        <v>4</v>
      </c>
      <c r="C32" s="125" t="s">
        <v>130</v>
      </c>
      <c r="D32" s="126">
        <v>1741597.2</v>
      </c>
      <c r="F32">
        <f>+D32/8</f>
        <v>217699.65</v>
      </c>
      <c r="L32">
        <f>+L31-9000000</f>
        <v>15865574</v>
      </c>
    </row>
    <row r="33" spans="2:6" ht="15" x14ac:dyDescent="0.2">
      <c r="B33" s="124">
        <v>5</v>
      </c>
      <c r="C33" s="130" t="s">
        <v>120</v>
      </c>
      <c r="D33" s="129">
        <f>SUM(D29:D32)</f>
        <v>26982002.199999999</v>
      </c>
    </row>
    <row r="34" spans="2:6" x14ac:dyDescent="0.2">
      <c r="B34" s="124">
        <v>6</v>
      </c>
      <c r="C34" s="125" t="s">
        <v>114</v>
      </c>
      <c r="D34" s="126">
        <v>42000</v>
      </c>
    </row>
    <row r="35" spans="2:6" x14ac:dyDescent="0.2">
      <c r="B35" s="124">
        <v>7</v>
      </c>
      <c r="C35" s="125" t="s">
        <v>122</v>
      </c>
      <c r="D35" s="126">
        <v>2450000</v>
      </c>
    </row>
    <row r="36" spans="2:6" ht="15" x14ac:dyDescent="0.2">
      <c r="B36" s="124">
        <v>8</v>
      </c>
      <c r="C36" s="130" t="s">
        <v>121</v>
      </c>
      <c r="D36" s="129">
        <f>+D34+D35</f>
        <v>2492000</v>
      </c>
    </row>
    <row r="37" spans="2:6" ht="15" x14ac:dyDescent="0.2">
      <c r="B37" s="124">
        <v>9</v>
      </c>
      <c r="C37" s="128" t="s">
        <v>125</v>
      </c>
      <c r="D37" s="129">
        <f>D36+D33</f>
        <v>29474002.199999999</v>
      </c>
    </row>
    <row r="38" spans="2:6" x14ac:dyDescent="0.2">
      <c r="B38" s="124">
        <v>10</v>
      </c>
      <c r="C38" s="125" t="s">
        <v>123</v>
      </c>
      <c r="D38" s="126">
        <f>+D33*0.16</f>
        <v>4317120.352</v>
      </c>
    </row>
    <row r="39" spans="2:6" x14ac:dyDescent="0.2">
      <c r="B39" s="124">
        <v>11</v>
      </c>
      <c r="C39" s="127" t="s">
        <v>124</v>
      </c>
      <c r="D39" s="126">
        <f>+D33*0.02</f>
        <v>539640.04399999999</v>
      </c>
    </row>
    <row r="40" spans="2:6" ht="15" x14ac:dyDescent="0.2">
      <c r="B40" s="124">
        <v>12</v>
      </c>
      <c r="C40" s="128" t="s">
        <v>126</v>
      </c>
      <c r="D40" s="129">
        <f>+D39+D38</f>
        <v>4856760.3959999997</v>
      </c>
      <c r="F40" s="136">
        <f>+D29+D30+D31+D35-D42</f>
        <v>15095405</v>
      </c>
    </row>
    <row r="41" spans="2:6" ht="15" x14ac:dyDescent="0.2">
      <c r="B41" s="124">
        <v>13</v>
      </c>
      <c r="C41" s="130" t="s">
        <v>48</v>
      </c>
      <c r="D41" s="129">
        <f>+D40+D37</f>
        <v>34330762.596000001</v>
      </c>
    </row>
    <row r="42" spans="2:6" x14ac:dyDescent="0.2">
      <c r="B42" s="124">
        <v>14</v>
      </c>
      <c r="C42" s="125" t="s">
        <v>115</v>
      </c>
      <c r="D42" s="126">
        <v>12595000</v>
      </c>
    </row>
    <row r="43" spans="2:6" ht="15" x14ac:dyDescent="0.2">
      <c r="B43" s="124">
        <v>15</v>
      </c>
      <c r="C43" s="130" t="s">
        <v>127</v>
      </c>
      <c r="D43" s="129">
        <f>+D41-D42</f>
        <v>21735762.596000001</v>
      </c>
    </row>
    <row r="44" spans="2:6" x14ac:dyDescent="0.2">
      <c r="B44" s="124">
        <v>16</v>
      </c>
      <c r="C44" s="131" t="s">
        <v>117</v>
      </c>
      <c r="D44" s="134">
        <f>D41*0.1</f>
        <v>3433076.2596000005</v>
      </c>
    </row>
    <row r="45" spans="2:6" ht="15" x14ac:dyDescent="0.25">
      <c r="B45" s="124">
        <v>17</v>
      </c>
      <c r="C45" s="132" t="s">
        <v>118</v>
      </c>
      <c r="D45" s="135">
        <f>+D44+D41</f>
        <v>37763838.855599999</v>
      </c>
    </row>
    <row r="46" spans="2:6" x14ac:dyDescent="0.2">
      <c r="D46">
        <v>54593566</v>
      </c>
    </row>
    <row r="47" spans="2:6" x14ac:dyDescent="0.2">
      <c r="D47" s="157">
        <f>+D45-D46</f>
        <v>-16829727.144400001</v>
      </c>
    </row>
  </sheetData>
  <mergeCells count="2">
    <mergeCell ref="B2:D2"/>
    <mergeCell ref="B26:D26"/>
  </mergeCells>
  <pageMargins left="1.1023622047244095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view="pageBreakPreview" topLeftCell="A7" zoomScale="90" zoomScaleNormal="100" zoomScaleSheetLayoutView="90" workbookViewId="0">
      <selection activeCell="L28" sqref="L28"/>
    </sheetView>
  </sheetViews>
  <sheetFormatPr defaultRowHeight="14.25" x14ac:dyDescent="0.2"/>
  <cols>
    <col min="1" max="1" width="4.625" style="2" customWidth="1"/>
    <col min="2" max="7" width="8.875" style="2" customWidth="1"/>
    <col min="8" max="8" width="8.875" style="1" customWidth="1"/>
    <col min="9" max="9" width="8.5" style="1" customWidth="1"/>
    <col min="10" max="10" width="12.375" style="1" customWidth="1"/>
    <col min="11" max="11" width="10.5" style="1" customWidth="1"/>
    <col min="12" max="12" width="15" style="1" customWidth="1"/>
    <col min="13" max="13" width="8.875" style="1" bestFit="1" customWidth="1"/>
    <col min="14" max="14" width="17.375" style="1" customWidth="1"/>
    <col min="15" max="15" width="14" style="1" customWidth="1"/>
    <col min="16" max="16" width="10.125" style="1" bestFit="1" customWidth="1"/>
    <col min="17" max="16384" width="9" style="1"/>
  </cols>
  <sheetData>
    <row r="1" spans="1:14" x14ac:dyDescent="0.2">
      <c r="A1" s="199" t="s">
        <v>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</row>
    <row r="2" spans="1:14" x14ac:dyDescent="0.2">
      <c r="A2" s="199" t="s">
        <v>1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</row>
    <row r="3" spans="1:14" x14ac:dyDescent="0.2">
      <c r="A3" s="199" t="s">
        <v>107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</row>
    <row r="4" spans="1:14" ht="37.5" customHeight="1" x14ac:dyDescent="0.2"/>
    <row r="5" spans="1:14" ht="16.5" customHeight="1" x14ac:dyDescent="0.25">
      <c r="A5" s="168" t="s">
        <v>38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</row>
    <row r="6" spans="1:14" ht="16.5" customHeight="1" x14ac:dyDescent="0.25">
      <c r="A6" s="168" t="s">
        <v>3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</row>
    <row r="7" spans="1:14" ht="16.5" customHeight="1" x14ac:dyDescent="0.25">
      <c r="A7" s="168" t="s">
        <v>68</v>
      </c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</row>
    <row r="8" spans="1:14" x14ac:dyDescent="0.2">
      <c r="A8" s="199" t="s">
        <v>99</v>
      </c>
      <c r="B8" s="199"/>
      <c r="C8" s="199"/>
      <c r="D8" s="199"/>
      <c r="E8" s="199"/>
      <c r="F8" s="199"/>
      <c r="G8" s="199"/>
      <c r="H8" s="199"/>
      <c r="I8" s="199"/>
      <c r="J8" s="199"/>
      <c r="K8" s="199"/>
      <c r="L8" s="199"/>
      <c r="M8" s="199"/>
      <c r="N8" s="199"/>
    </row>
    <row r="9" spans="1:14" ht="8.25" customHeight="1" x14ac:dyDescent="0.2">
      <c r="A9" s="118"/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</row>
    <row r="10" spans="1:14" x14ac:dyDescent="0.2">
      <c r="A10" s="199" t="s">
        <v>39</v>
      </c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</row>
    <row r="11" spans="1:14" ht="27.75" customHeight="1" x14ac:dyDescent="0.2">
      <c r="A11" s="200" t="s">
        <v>6</v>
      </c>
      <c r="B11" s="201" t="s">
        <v>7</v>
      </c>
      <c r="C11" s="202"/>
      <c r="D11" s="202"/>
      <c r="E11" s="202"/>
      <c r="F11" s="202"/>
      <c r="G11" s="202"/>
      <c r="H11" s="203"/>
      <c r="I11" s="207" t="s">
        <v>8</v>
      </c>
      <c r="J11" s="207" t="s">
        <v>9</v>
      </c>
      <c r="K11" s="207" t="s">
        <v>10</v>
      </c>
      <c r="L11" s="207"/>
      <c r="M11" s="207" t="s">
        <v>11</v>
      </c>
      <c r="N11" s="207"/>
    </row>
    <row r="12" spans="1:14" ht="15" x14ac:dyDescent="0.2">
      <c r="A12" s="200"/>
      <c r="B12" s="204"/>
      <c r="C12" s="205"/>
      <c r="D12" s="205"/>
      <c r="E12" s="205"/>
      <c r="F12" s="205"/>
      <c r="G12" s="205"/>
      <c r="H12" s="206"/>
      <c r="I12" s="207"/>
      <c r="J12" s="207"/>
      <c r="K12" s="123" t="s">
        <v>12</v>
      </c>
      <c r="L12" s="123" t="s">
        <v>13</v>
      </c>
      <c r="M12" s="123" t="s">
        <v>12</v>
      </c>
      <c r="N12" s="123" t="s">
        <v>13</v>
      </c>
    </row>
    <row r="13" spans="1:14" ht="12" customHeight="1" x14ac:dyDescent="0.2">
      <c r="A13" s="120">
        <v>0</v>
      </c>
      <c r="B13" s="186">
        <v>1</v>
      </c>
      <c r="C13" s="187"/>
      <c r="D13" s="187"/>
      <c r="E13" s="187"/>
      <c r="F13" s="187"/>
      <c r="G13" s="187"/>
      <c r="H13" s="188"/>
      <c r="I13" s="121">
        <v>2</v>
      </c>
      <c r="J13" s="121">
        <v>3</v>
      </c>
      <c r="K13" s="120">
        <v>4</v>
      </c>
      <c r="L13" s="120">
        <v>5</v>
      </c>
      <c r="M13" s="120">
        <v>6</v>
      </c>
      <c r="N13" s="120">
        <v>7</v>
      </c>
    </row>
    <row r="14" spans="1:14" ht="12" customHeight="1" x14ac:dyDescent="0.2">
      <c r="A14" s="107"/>
      <c r="B14" s="180" t="s">
        <v>14</v>
      </c>
      <c r="C14" s="181"/>
      <c r="D14" s="181"/>
      <c r="E14" s="181"/>
      <c r="F14" s="181"/>
      <c r="G14" s="181"/>
      <c r="H14" s="182"/>
      <c r="I14" s="16" t="s">
        <v>40</v>
      </c>
      <c r="J14" s="17">
        <v>50000</v>
      </c>
      <c r="K14" s="108"/>
      <c r="L14" s="109">
        <f>+K14*J14</f>
        <v>0</v>
      </c>
      <c r="M14" s="110">
        <v>21.5</v>
      </c>
      <c r="N14" s="109">
        <v>1075000</v>
      </c>
    </row>
    <row r="15" spans="1:14" ht="12" customHeight="1" x14ac:dyDescent="0.2">
      <c r="A15" s="31" t="s">
        <v>15</v>
      </c>
      <c r="B15" s="177" t="s">
        <v>58</v>
      </c>
      <c r="C15" s="178"/>
      <c r="D15" s="178"/>
      <c r="E15" s="178"/>
      <c r="F15" s="178"/>
      <c r="G15" s="178"/>
      <c r="H15" s="179"/>
      <c r="I15" s="16"/>
      <c r="J15" s="19"/>
      <c r="K15" s="111"/>
      <c r="L15" s="109">
        <f t="shared" ref="L15:L19" si="0">+K15*J15</f>
        <v>0</v>
      </c>
      <c r="M15" s="112"/>
      <c r="N15" s="112">
        <f>SUM(N14:N14)</f>
        <v>1075000</v>
      </c>
    </row>
    <row r="16" spans="1:14" ht="12" customHeight="1" x14ac:dyDescent="0.2">
      <c r="A16" s="107"/>
      <c r="B16" s="180" t="s">
        <v>67</v>
      </c>
      <c r="C16" s="181"/>
      <c r="D16" s="181"/>
      <c r="E16" s="181"/>
      <c r="F16" s="181"/>
      <c r="G16" s="181"/>
      <c r="H16" s="182"/>
      <c r="I16" s="16" t="s">
        <v>40</v>
      </c>
      <c r="J16" s="17">
        <v>25000</v>
      </c>
      <c r="K16" s="108">
        <v>300</v>
      </c>
      <c r="L16" s="109">
        <f t="shared" si="0"/>
        <v>7500000</v>
      </c>
      <c r="M16" s="113">
        <v>1105</v>
      </c>
      <c r="N16" s="109">
        <f>+J16*M16</f>
        <v>27625000</v>
      </c>
    </row>
    <row r="17" spans="1:14" ht="12" customHeight="1" x14ac:dyDescent="0.2">
      <c r="A17" s="107"/>
      <c r="B17" s="180" t="s">
        <v>80</v>
      </c>
      <c r="C17" s="181"/>
      <c r="D17" s="181"/>
      <c r="E17" s="181"/>
      <c r="F17" s="181"/>
      <c r="G17" s="181"/>
      <c r="H17" s="182"/>
      <c r="I17" s="16" t="s">
        <v>40</v>
      </c>
      <c r="J17" s="17">
        <v>38500</v>
      </c>
      <c r="K17" s="108"/>
      <c r="L17" s="109">
        <f>+K17*J17</f>
        <v>0</v>
      </c>
      <c r="M17" s="113">
        <v>220</v>
      </c>
      <c r="N17" s="109">
        <f>+J17*M17</f>
        <v>8470000</v>
      </c>
    </row>
    <row r="18" spans="1:14" ht="12" customHeight="1" x14ac:dyDescent="0.2">
      <c r="A18" s="107"/>
      <c r="B18" s="180" t="s">
        <v>82</v>
      </c>
      <c r="C18" s="181"/>
      <c r="D18" s="181"/>
      <c r="E18" s="181"/>
      <c r="F18" s="181"/>
      <c r="G18" s="181"/>
      <c r="H18" s="182"/>
      <c r="I18" s="16" t="s">
        <v>40</v>
      </c>
      <c r="J18" s="17">
        <v>35000</v>
      </c>
      <c r="K18" s="108"/>
      <c r="L18" s="109">
        <f t="shared" si="0"/>
        <v>0</v>
      </c>
      <c r="M18" s="113">
        <v>1120</v>
      </c>
      <c r="N18" s="109">
        <f t="shared" ref="N18:N20" si="1">+J18*M18</f>
        <v>39200000</v>
      </c>
    </row>
    <row r="19" spans="1:14" ht="12" customHeight="1" x14ac:dyDescent="0.2">
      <c r="A19" s="107"/>
      <c r="B19" s="180" t="s">
        <v>100</v>
      </c>
      <c r="C19" s="181"/>
      <c r="D19" s="181"/>
      <c r="E19" s="181"/>
      <c r="F19" s="181"/>
      <c r="G19" s="181"/>
      <c r="H19" s="182"/>
      <c r="I19" s="16" t="s">
        <v>40</v>
      </c>
      <c r="J19" s="17">
        <v>25300</v>
      </c>
      <c r="K19" s="108">
        <v>50</v>
      </c>
      <c r="L19" s="109">
        <f t="shared" si="0"/>
        <v>1265000</v>
      </c>
      <c r="M19" s="113">
        <v>50</v>
      </c>
      <c r="N19" s="109">
        <f>+M19*J19</f>
        <v>1265000</v>
      </c>
    </row>
    <row r="20" spans="1:14" ht="12" customHeight="1" x14ac:dyDescent="0.2">
      <c r="A20" s="107"/>
      <c r="B20" s="180" t="s">
        <v>91</v>
      </c>
      <c r="C20" s="181"/>
      <c r="D20" s="181"/>
      <c r="E20" s="181"/>
      <c r="F20" s="181"/>
      <c r="G20" s="181"/>
      <c r="H20" s="182"/>
      <c r="I20" s="189" t="s">
        <v>40</v>
      </c>
      <c r="J20" s="192">
        <v>30000</v>
      </c>
      <c r="K20" s="195">
        <v>10</v>
      </c>
      <c r="L20" s="183">
        <f>+K20*J20</f>
        <v>300000</v>
      </c>
      <c r="M20" s="174">
        <v>4979</v>
      </c>
      <c r="N20" s="183">
        <f t="shared" si="1"/>
        <v>149370000</v>
      </c>
    </row>
    <row r="21" spans="1:14" ht="12" customHeight="1" x14ac:dyDescent="0.2">
      <c r="A21" s="107"/>
      <c r="B21" s="107" t="s">
        <v>92</v>
      </c>
      <c r="C21" s="107" t="s">
        <v>93</v>
      </c>
      <c r="D21" s="107" t="s">
        <v>94</v>
      </c>
      <c r="E21" s="107" t="s">
        <v>95</v>
      </c>
      <c r="F21" s="107" t="s">
        <v>96</v>
      </c>
      <c r="G21" s="107" t="s">
        <v>97</v>
      </c>
      <c r="H21" s="16" t="s">
        <v>98</v>
      </c>
      <c r="I21" s="190"/>
      <c r="J21" s="193"/>
      <c r="K21" s="196"/>
      <c r="L21" s="184"/>
      <c r="M21" s="175"/>
      <c r="N21" s="184"/>
    </row>
    <row r="22" spans="1:14" ht="12" customHeight="1" x14ac:dyDescent="0.2">
      <c r="A22" s="107"/>
      <c r="B22" s="107">
        <v>6</v>
      </c>
      <c r="C22" s="107">
        <v>51</v>
      </c>
      <c r="D22" s="107">
        <v>264</v>
      </c>
      <c r="E22" s="107">
        <v>54</v>
      </c>
      <c r="F22" s="107">
        <v>35</v>
      </c>
      <c r="G22" s="107">
        <v>13</v>
      </c>
      <c r="H22" s="122">
        <v>423</v>
      </c>
      <c r="I22" s="191"/>
      <c r="J22" s="194"/>
      <c r="K22" s="197"/>
      <c r="L22" s="185"/>
      <c r="M22" s="176"/>
      <c r="N22" s="185"/>
    </row>
    <row r="23" spans="1:14" ht="12" customHeight="1" x14ac:dyDescent="0.2">
      <c r="A23" s="107"/>
      <c r="B23" s="180" t="s">
        <v>101</v>
      </c>
      <c r="C23" s="181"/>
      <c r="D23" s="181"/>
      <c r="E23" s="181"/>
      <c r="F23" s="181"/>
      <c r="G23" s="181"/>
      <c r="H23" s="182"/>
      <c r="I23" s="16" t="s">
        <v>40</v>
      </c>
      <c r="J23" s="17">
        <v>20000</v>
      </c>
      <c r="K23" s="108"/>
      <c r="L23" s="109">
        <f t="shared" ref="L23:L26" si="2">+K23*J23</f>
        <v>0</v>
      </c>
      <c r="M23" s="113"/>
      <c r="N23" s="109">
        <f>+M23*J23</f>
        <v>0</v>
      </c>
    </row>
    <row r="24" spans="1:14" ht="12" customHeight="1" x14ac:dyDescent="0.2">
      <c r="A24" s="107"/>
      <c r="B24" s="180" t="s">
        <v>103</v>
      </c>
      <c r="C24" s="181"/>
      <c r="D24" s="181"/>
      <c r="E24" s="181"/>
      <c r="F24" s="181"/>
      <c r="G24" s="181"/>
      <c r="H24" s="182"/>
      <c r="I24" s="16" t="s">
        <v>40</v>
      </c>
      <c r="J24" s="17">
        <v>15000</v>
      </c>
      <c r="K24" s="108"/>
      <c r="L24" s="109">
        <f t="shared" si="2"/>
        <v>0</v>
      </c>
      <c r="M24" s="113"/>
      <c r="N24" s="109">
        <f t="shared" ref="N24:N26" si="3">+M24*J24</f>
        <v>0</v>
      </c>
    </row>
    <row r="25" spans="1:14" ht="12" customHeight="1" x14ac:dyDescent="0.2">
      <c r="A25" s="107"/>
      <c r="B25" s="180" t="s">
        <v>102</v>
      </c>
      <c r="C25" s="181"/>
      <c r="D25" s="181"/>
      <c r="E25" s="181"/>
      <c r="F25" s="181"/>
      <c r="G25" s="181"/>
      <c r="H25" s="182"/>
      <c r="I25" s="16" t="s">
        <v>40</v>
      </c>
      <c r="J25" s="17">
        <v>10000</v>
      </c>
      <c r="K25" s="108"/>
      <c r="L25" s="109">
        <f t="shared" si="2"/>
        <v>0</v>
      </c>
      <c r="M25" s="113"/>
      <c r="N25" s="109">
        <f t="shared" si="3"/>
        <v>0</v>
      </c>
    </row>
    <row r="26" spans="1:14" ht="12" customHeight="1" x14ac:dyDescent="0.2">
      <c r="A26" s="107"/>
      <c r="B26" s="180" t="s">
        <v>104</v>
      </c>
      <c r="C26" s="181"/>
      <c r="D26" s="181"/>
      <c r="E26" s="181"/>
      <c r="F26" s="181"/>
      <c r="G26" s="181"/>
      <c r="H26" s="182"/>
      <c r="I26" s="16" t="s">
        <v>40</v>
      </c>
      <c r="J26" s="17">
        <v>18000</v>
      </c>
      <c r="K26" s="108">
        <v>250</v>
      </c>
      <c r="L26" s="109">
        <f t="shared" si="2"/>
        <v>4500000</v>
      </c>
      <c r="M26" s="113">
        <v>250</v>
      </c>
      <c r="N26" s="109">
        <f t="shared" si="3"/>
        <v>4500000</v>
      </c>
    </row>
    <row r="27" spans="1:14" ht="15" x14ac:dyDescent="0.2">
      <c r="A27" s="31" t="s">
        <v>16</v>
      </c>
      <c r="B27" s="177" t="s">
        <v>17</v>
      </c>
      <c r="C27" s="178"/>
      <c r="D27" s="178"/>
      <c r="E27" s="178"/>
      <c r="F27" s="178"/>
      <c r="G27" s="178"/>
      <c r="H27" s="179"/>
      <c r="I27" s="16"/>
      <c r="J27" s="17"/>
      <c r="K27" s="111"/>
      <c r="L27" s="112">
        <f>SUM(L16:L26)</f>
        <v>13565000</v>
      </c>
      <c r="M27" s="112"/>
      <c r="N27" s="112">
        <f>SUM(N16:N26)</f>
        <v>230430000</v>
      </c>
    </row>
    <row r="28" spans="1:14" ht="15" x14ac:dyDescent="0.2">
      <c r="A28" s="145"/>
      <c r="B28" s="209" t="s">
        <v>128</v>
      </c>
      <c r="C28" s="210"/>
      <c r="D28" s="210"/>
      <c r="E28" s="210"/>
      <c r="F28" s="210"/>
      <c r="G28" s="210"/>
      <c r="H28" s="211"/>
      <c r="I28" s="146"/>
      <c r="J28" s="147"/>
      <c r="K28" s="148"/>
      <c r="L28" s="149">
        <v>16542045</v>
      </c>
      <c r="M28" s="150"/>
      <c r="N28" s="149">
        <f>+L28</f>
        <v>16542045</v>
      </c>
    </row>
    <row r="29" spans="1:14" ht="15" x14ac:dyDescent="0.2">
      <c r="A29" s="145"/>
      <c r="B29" s="217" t="s">
        <v>123</v>
      </c>
      <c r="C29" s="218"/>
      <c r="D29" s="218"/>
      <c r="E29" s="218"/>
      <c r="F29" s="218"/>
      <c r="G29" s="218"/>
      <c r="H29" s="219"/>
      <c r="I29" s="146"/>
      <c r="J29" s="147"/>
      <c r="K29" s="148"/>
      <c r="L29" s="149">
        <v>6384170.4000000004</v>
      </c>
      <c r="M29" s="150"/>
      <c r="N29" s="149">
        <f>+L29</f>
        <v>6384170.4000000004</v>
      </c>
    </row>
    <row r="30" spans="1:14" ht="15" x14ac:dyDescent="0.2">
      <c r="A30" s="145"/>
      <c r="B30" s="209" t="s">
        <v>124</v>
      </c>
      <c r="C30" s="212"/>
      <c r="D30" s="212"/>
      <c r="E30" s="212"/>
      <c r="F30" s="212"/>
      <c r="G30" s="212"/>
      <c r="H30" s="213"/>
      <c r="I30" s="146"/>
      <c r="J30" s="147"/>
      <c r="K30" s="148"/>
      <c r="L30" s="149">
        <v>798021.3</v>
      </c>
      <c r="M30" s="150"/>
      <c r="N30" s="149">
        <f>+L30</f>
        <v>798021.3</v>
      </c>
    </row>
    <row r="31" spans="1:14" ht="15" x14ac:dyDescent="0.2">
      <c r="A31" s="145"/>
      <c r="B31" s="209" t="s">
        <v>130</v>
      </c>
      <c r="C31" s="212"/>
      <c r="D31" s="212"/>
      <c r="E31" s="212"/>
      <c r="F31" s="212"/>
      <c r="G31" s="212"/>
      <c r="H31" s="213"/>
      <c r="I31" s="146"/>
      <c r="J31" s="147"/>
      <c r="K31" s="148"/>
      <c r="L31" s="151">
        <v>9794020</v>
      </c>
      <c r="M31" s="150"/>
      <c r="N31" s="149">
        <v>9794020</v>
      </c>
    </row>
    <row r="32" spans="1:14" ht="15" x14ac:dyDescent="0.2">
      <c r="A32" s="145"/>
      <c r="B32" s="214" t="s">
        <v>13</v>
      </c>
      <c r="C32" s="215"/>
      <c r="D32" s="215"/>
      <c r="E32" s="215"/>
      <c r="F32" s="215"/>
      <c r="G32" s="215"/>
      <c r="H32" s="216"/>
      <c r="I32" s="146"/>
      <c r="J32" s="147"/>
      <c r="K32" s="148"/>
      <c r="L32" s="152">
        <f>+L28+L29+L30+L31</f>
        <v>33518256.699999999</v>
      </c>
      <c r="M32" s="150"/>
      <c r="N32" s="150">
        <f>SUM(N28:N31)</f>
        <v>33518256.699999999</v>
      </c>
    </row>
    <row r="33" spans="1:16" ht="15" x14ac:dyDescent="0.2">
      <c r="A33" s="31" t="s">
        <v>18</v>
      </c>
      <c r="B33" s="177" t="s">
        <v>44</v>
      </c>
      <c r="C33" s="178"/>
      <c r="D33" s="178"/>
      <c r="E33" s="178"/>
      <c r="F33" s="178"/>
      <c r="G33" s="178"/>
      <c r="H33" s="179"/>
      <c r="I33" s="18"/>
      <c r="J33" s="17"/>
      <c r="K33" s="111"/>
      <c r="L33" s="112">
        <f>L32+L27+L15</f>
        <v>47083256.700000003</v>
      </c>
      <c r="M33" s="112"/>
      <c r="N33" s="112">
        <f>+N27+N15+N32</f>
        <v>265023256.69999999</v>
      </c>
    </row>
    <row r="34" spans="1:16" ht="12" customHeight="1" x14ac:dyDescent="0.2">
      <c r="A34" s="31"/>
      <c r="B34" s="180" t="s">
        <v>45</v>
      </c>
      <c r="C34" s="181"/>
      <c r="D34" s="181"/>
      <c r="E34" s="181"/>
      <c r="F34" s="181"/>
      <c r="G34" s="181"/>
      <c r="H34" s="182"/>
      <c r="I34" s="16" t="s">
        <v>40</v>
      </c>
      <c r="J34" s="17">
        <v>110600</v>
      </c>
      <c r="K34" s="116"/>
      <c r="L34" s="109">
        <f>+K34*J34</f>
        <v>0</v>
      </c>
      <c r="M34" s="116">
        <v>100</v>
      </c>
      <c r="N34" s="116">
        <v>11060000</v>
      </c>
    </row>
    <row r="35" spans="1:16" ht="12.75" customHeight="1" x14ac:dyDescent="0.2">
      <c r="A35" s="107"/>
      <c r="B35" s="180" t="s">
        <v>59</v>
      </c>
      <c r="C35" s="181"/>
      <c r="D35" s="181"/>
      <c r="E35" s="181"/>
      <c r="F35" s="181"/>
      <c r="G35" s="181"/>
      <c r="H35" s="182"/>
      <c r="I35" s="16" t="s">
        <v>40</v>
      </c>
      <c r="J35" s="17">
        <v>84300</v>
      </c>
      <c r="K35" s="108"/>
      <c r="L35" s="109">
        <f>+K35*J35</f>
        <v>0</v>
      </c>
      <c r="M35" s="113">
        <v>350</v>
      </c>
      <c r="N35" s="109">
        <v>29505000</v>
      </c>
    </row>
    <row r="36" spans="1:16" ht="12.75" customHeight="1" x14ac:dyDescent="0.2">
      <c r="A36" s="107"/>
      <c r="B36" s="180" t="s">
        <v>60</v>
      </c>
      <c r="C36" s="181"/>
      <c r="D36" s="181"/>
      <c r="E36" s="181"/>
      <c r="F36" s="181"/>
      <c r="G36" s="181"/>
      <c r="H36" s="182"/>
      <c r="I36" s="16" t="s">
        <v>24</v>
      </c>
      <c r="J36" s="17">
        <v>350000</v>
      </c>
      <c r="K36" s="108"/>
      <c r="L36" s="109">
        <f t="shared" ref="L36:L37" si="4">+K36*J36</f>
        <v>0</v>
      </c>
      <c r="M36" s="113">
        <v>9</v>
      </c>
      <c r="N36" s="109">
        <v>3150000</v>
      </c>
    </row>
    <row r="37" spans="1:16" ht="12.75" customHeight="1" x14ac:dyDescent="0.2">
      <c r="A37" s="107"/>
      <c r="B37" s="180" t="s">
        <v>46</v>
      </c>
      <c r="C37" s="181"/>
      <c r="D37" s="181"/>
      <c r="E37" s="181"/>
      <c r="F37" s="181"/>
      <c r="G37" s="181"/>
      <c r="H37" s="182"/>
      <c r="I37" s="16" t="s">
        <v>24</v>
      </c>
      <c r="J37" s="17">
        <v>2450000</v>
      </c>
      <c r="K37" s="108">
        <v>1</v>
      </c>
      <c r="L37" s="109">
        <f t="shared" si="4"/>
        <v>2450000</v>
      </c>
      <c r="M37" s="113">
        <v>8</v>
      </c>
      <c r="N37" s="113">
        <f>+M37*J37</f>
        <v>19600000</v>
      </c>
    </row>
    <row r="38" spans="1:16" ht="12.75" customHeight="1" x14ac:dyDescent="0.2">
      <c r="A38" s="153"/>
      <c r="B38" s="220" t="s">
        <v>129</v>
      </c>
      <c r="C38" s="221"/>
      <c r="D38" s="221"/>
      <c r="E38" s="221"/>
      <c r="F38" s="221"/>
      <c r="G38" s="221"/>
      <c r="H38" s="222"/>
      <c r="I38" s="146"/>
      <c r="J38" s="147"/>
      <c r="K38" s="154"/>
      <c r="L38" s="155">
        <v>42000</v>
      </c>
      <c r="M38" s="156"/>
      <c r="N38" s="156">
        <f>+L38</f>
        <v>42000</v>
      </c>
    </row>
    <row r="39" spans="1:16" ht="15" x14ac:dyDescent="0.2">
      <c r="A39" s="31" t="s">
        <v>19</v>
      </c>
      <c r="B39" s="177" t="s">
        <v>47</v>
      </c>
      <c r="C39" s="178"/>
      <c r="D39" s="178"/>
      <c r="E39" s="178"/>
      <c r="F39" s="178"/>
      <c r="G39" s="178"/>
      <c r="H39" s="179"/>
      <c r="I39" s="18"/>
      <c r="J39" s="19"/>
      <c r="K39" s="111"/>
      <c r="L39" s="112">
        <f>+L37+L38</f>
        <v>2492000</v>
      </c>
      <c r="M39" s="112"/>
      <c r="N39" s="112">
        <f>SUM(N34:N38)</f>
        <v>63357000</v>
      </c>
    </row>
    <row r="40" spans="1:16" ht="15" x14ac:dyDescent="0.2">
      <c r="A40" s="31" t="s">
        <v>21</v>
      </c>
      <c r="B40" s="177" t="s">
        <v>48</v>
      </c>
      <c r="C40" s="178"/>
      <c r="D40" s="178"/>
      <c r="E40" s="178"/>
      <c r="F40" s="178"/>
      <c r="G40" s="178"/>
      <c r="H40" s="179"/>
      <c r="I40" s="18"/>
      <c r="J40" s="19"/>
      <c r="K40" s="117"/>
      <c r="L40" s="112">
        <f>+L39+L33</f>
        <v>49575256.700000003</v>
      </c>
      <c r="M40" s="112"/>
      <c r="N40" s="112">
        <f>+N39+N33</f>
        <v>328380256.69999999</v>
      </c>
    </row>
    <row r="41" spans="1:16" ht="13.5" customHeight="1" x14ac:dyDescent="0.2">
      <c r="A41" s="107"/>
      <c r="B41" s="180" t="s">
        <v>49</v>
      </c>
      <c r="C41" s="181"/>
      <c r="D41" s="181"/>
      <c r="E41" s="181"/>
      <c r="F41" s="181"/>
      <c r="G41" s="181"/>
      <c r="H41" s="182"/>
      <c r="I41" s="16" t="s">
        <v>50</v>
      </c>
      <c r="J41" s="17"/>
      <c r="K41" s="117"/>
      <c r="L41" s="117"/>
      <c r="M41" s="117"/>
      <c r="N41" s="117"/>
    </row>
    <row r="42" spans="1:16" ht="15" x14ac:dyDescent="0.2">
      <c r="A42" s="31" t="s">
        <v>22</v>
      </c>
      <c r="B42" s="177" t="s">
        <v>54</v>
      </c>
      <c r="C42" s="178"/>
      <c r="D42" s="178"/>
      <c r="E42" s="178"/>
      <c r="F42" s="178"/>
      <c r="G42" s="178"/>
      <c r="H42" s="179"/>
      <c r="I42" s="18"/>
      <c r="J42" s="19"/>
      <c r="K42" s="117"/>
      <c r="L42" s="112">
        <f>+L40+L41</f>
        <v>49575256.700000003</v>
      </c>
      <c r="M42" s="112"/>
      <c r="N42" s="112">
        <f>+N40+N41</f>
        <v>328380256.69999999</v>
      </c>
    </row>
    <row r="43" spans="1:16" ht="15" x14ac:dyDescent="0.2">
      <c r="A43" s="31" t="s">
        <v>23</v>
      </c>
      <c r="B43" s="180" t="s">
        <v>51</v>
      </c>
      <c r="C43" s="181"/>
      <c r="D43" s="181"/>
      <c r="E43" s="181"/>
      <c r="F43" s="181"/>
      <c r="G43" s="181"/>
      <c r="H43" s="182"/>
      <c r="I43" s="16"/>
      <c r="J43" s="17"/>
      <c r="K43" s="111"/>
      <c r="L43" s="116">
        <f t="shared" ref="L43:N43" si="5">+L42*10%</f>
        <v>4957525.6700000009</v>
      </c>
      <c r="M43" s="116"/>
      <c r="N43" s="116">
        <f t="shared" si="5"/>
        <v>32838025.670000002</v>
      </c>
    </row>
    <row r="44" spans="1:16" ht="15" x14ac:dyDescent="0.2">
      <c r="A44" s="31" t="s">
        <v>25</v>
      </c>
      <c r="B44" s="177" t="s">
        <v>53</v>
      </c>
      <c r="C44" s="178"/>
      <c r="D44" s="178"/>
      <c r="E44" s="178"/>
      <c r="F44" s="178"/>
      <c r="G44" s="178"/>
      <c r="H44" s="179"/>
      <c r="I44" s="16" t="s">
        <v>52</v>
      </c>
      <c r="J44" s="19"/>
      <c r="K44" s="117"/>
      <c r="L44" s="112">
        <f t="shared" ref="L44:N44" si="6">+L43+L42</f>
        <v>54532782.370000005</v>
      </c>
      <c r="M44" s="112"/>
      <c r="N44" s="112">
        <f t="shared" si="6"/>
        <v>361218282.37</v>
      </c>
      <c r="P44" s="66"/>
    </row>
    <row r="45" spans="1:16" ht="6.75" customHeight="1" x14ac:dyDescent="0.2">
      <c r="A45" s="7"/>
      <c r="B45" s="7"/>
      <c r="C45" s="7"/>
      <c r="D45" s="7"/>
      <c r="E45" s="7"/>
      <c r="F45" s="7"/>
      <c r="G45" s="7"/>
      <c r="H45" s="8"/>
      <c r="I45" s="7"/>
      <c r="J45" s="9"/>
      <c r="K45" s="10"/>
      <c r="L45" s="11"/>
      <c r="M45" s="11"/>
      <c r="N45" s="11"/>
    </row>
    <row r="46" spans="1:16" ht="15" x14ac:dyDescent="0.25">
      <c r="C46" s="12"/>
      <c r="D46" s="12" t="s">
        <v>27</v>
      </c>
    </row>
    <row r="47" spans="1:16" x14ac:dyDescent="0.2">
      <c r="C47" s="1"/>
      <c r="D47" s="1" t="s">
        <v>28</v>
      </c>
      <c r="J47" s="144"/>
      <c r="K47" s="144" t="s">
        <v>73</v>
      </c>
    </row>
    <row r="48" spans="1:16" ht="12.75" customHeight="1" x14ac:dyDescent="0.2">
      <c r="C48" s="1"/>
      <c r="D48" s="1"/>
      <c r="J48" s="119"/>
      <c r="K48" s="137"/>
      <c r="M48" s="66"/>
    </row>
    <row r="49" spans="3:12" x14ac:dyDescent="0.2">
      <c r="C49" s="1"/>
      <c r="D49" s="1" t="s">
        <v>30</v>
      </c>
      <c r="J49" s="144"/>
      <c r="K49" s="144" t="s">
        <v>85</v>
      </c>
    </row>
    <row r="50" spans="3:12" ht="12.75" customHeight="1" x14ac:dyDescent="0.2">
      <c r="C50" s="1"/>
      <c r="D50" s="1"/>
      <c r="J50" s="119"/>
      <c r="K50" s="137"/>
    </row>
    <row r="51" spans="3:12" ht="14.25" customHeight="1" x14ac:dyDescent="0.2">
      <c r="C51" s="14"/>
      <c r="D51" s="173" t="s">
        <v>76</v>
      </c>
      <c r="E51" s="173"/>
      <c r="F51" s="14"/>
      <c r="G51" s="14"/>
      <c r="J51" s="144"/>
      <c r="K51" s="144" t="s">
        <v>77</v>
      </c>
    </row>
    <row r="52" spans="3:12" ht="15" x14ac:dyDescent="0.25">
      <c r="C52" s="12"/>
      <c r="D52" s="12" t="s">
        <v>34</v>
      </c>
      <c r="J52" s="119"/>
      <c r="K52" s="137"/>
    </row>
    <row r="53" spans="3:12" x14ac:dyDescent="0.2">
      <c r="C53" s="1"/>
      <c r="D53" s="1" t="s">
        <v>61</v>
      </c>
      <c r="J53" s="119"/>
      <c r="K53" s="137" t="s">
        <v>62</v>
      </c>
    </row>
    <row r="54" spans="3:12" ht="11.25" customHeight="1" x14ac:dyDescent="0.2">
      <c r="C54" s="1"/>
      <c r="D54" s="1"/>
      <c r="J54" s="119"/>
      <c r="K54" s="137"/>
    </row>
    <row r="55" spans="3:12" x14ac:dyDescent="0.2">
      <c r="C55" s="1"/>
      <c r="D55" s="1" t="s">
        <v>63</v>
      </c>
      <c r="J55" s="104"/>
      <c r="K55" s="104" t="s">
        <v>105</v>
      </c>
      <c r="L55" s="105"/>
    </row>
    <row r="56" spans="3:12" ht="15" x14ac:dyDescent="0.25">
      <c r="C56" s="12"/>
      <c r="D56" s="12" t="s">
        <v>35</v>
      </c>
      <c r="J56" s="119"/>
      <c r="K56" s="137"/>
    </row>
    <row r="57" spans="3:12" x14ac:dyDescent="0.2">
      <c r="C57" s="1"/>
      <c r="D57" s="1" t="s">
        <v>75</v>
      </c>
      <c r="J57" s="119"/>
      <c r="K57" s="137" t="s">
        <v>131</v>
      </c>
    </row>
    <row r="58" spans="3:12" ht="13.5" customHeight="1" x14ac:dyDescent="0.2">
      <c r="C58" s="1"/>
      <c r="D58" s="1"/>
      <c r="J58" s="119"/>
      <c r="K58" s="137"/>
    </row>
    <row r="59" spans="3:12" x14ac:dyDescent="0.2">
      <c r="C59" s="1"/>
      <c r="D59" s="1" t="s">
        <v>65</v>
      </c>
      <c r="J59" s="144"/>
      <c r="K59" s="144" t="s">
        <v>71</v>
      </c>
    </row>
    <row r="60" spans="3:12" ht="12.75" customHeight="1" x14ac:dyDescent="0.2">
      <c r="C60" s="1"/>
      <c r="D60" s="1"/>
      <c r="J60" s="119"/>
      <c r="K60" s="137"/>
    </row>
    <row r="61" spans="3:12" x14ac:dyDescent="0.2">
      <c r="C61" s="1"/>
      <c r="D61" s="1" t="s">
        <v>106</v>
      </c>
      <c r="J61" s="119"/>
      <c r="K61" s="137" t="s">
        <v>88</v>
      </c>
    </row>
    <row r="62" spans="3:12" ht="13.5" customHeight="1" x14ac:dyDescent="0.2">
      <c r="C62" s="1"/>
      <c r="D62" s="1"/>
      <c r="J62" s="119"/>
      <c r="K62" s="137"/>
    </row>
    <row r="63" spans="3:12" x14ac:dyDescent="0.2">
      <c r="C63" s="1"/>
      <c r="D63" s="1" t="s">
        <v>36</v>
      </c>
      <c r="J63" s="119"/>
      <c r="K63" s="137" t="s">
        <v>132</v>
      </c>
    </row>
  </sheetData>
  <mergeCells count="51">
    <mergeCell ref="D51:E51"/>
    <mergeCell ref="B31:H31"/>
    <mergeCell ref="B29:H29"/>
    <mergeCell ref="B44:H44"/>
    <mergeCell ref="B37:H37"/>
    <mergeCell ref="B39:H39"/>
    <mergeCell ref="B40:H40"/>
    <mergeCell ref="B41:H41"/>
    <mergeCell ref="B42:H42"/>
    <mergeCell ref="B43:H43"/>
    <mergeCell ref="B38:H38"/>
    <mergeCell ref="B27:H27"/>
    <mergeCell ref="B33:H33"/>
    <mergeCell ref="B34:H34"/>
    <mergeCell ref="B35:H35"/>
    <mergeCell ref="B36:H36"/>
    <mergeCell ref="B28:H28"/>
    <mergeCell ref="B30:H30"/>
    <mergeCell ref="B32:H32"/>
    <mergeCell ref="M20:M22"/>
    <mergeCell ref="N20:N22"/>
    <mergeCell ref="B23:H23"/>
    <mergeCell ref="B24:H24"/>
    <mergeCell ref="B25:H25"/>
    <mergeCell ref="K20:K22"/>
    <mergeCell ref="L20:L22"/>
    <mergeCell ref="B26:H26"/>
    <mergeCell ref="B19:H19"/>
    <mergeCell ref="B20:H20"/>
    <mergeCell ref="I20:I22"/>
    <mergeCell ref="J20:J22"/>
    <mergeCell ref="B18:H18"/>
    <mergeCell ref="A8:N8"/>
    <mergeCell ref="A10:N10"/>
    <mergeCell ref="A11:A12"/>
    <mergeCell ref="B11:H12"/>
    <mergeCell ref="I11:I12"/>
    <mergeCell ref="J11:J12"/>
    <mergeCell ref="K11:L11"/>
    <mergeCell ref="M11:N11"/>
    <mergeCell ref="B13:H13"/>
    <mergeCell ref="B14:H14"/>
    <mergeCell ref="B15:H15"/>
    <mergeCell ref="B16:H16"/>
    <mergeCell ref="B17:H17"/>
    <mergeCell ref="A7:N7"/>
    <mergeCell ref="A1:N1"/>
    <mergeCell ref="A2:N2"/>
    <mergeCell ref="A3:N3"/>
    <mergeCell ref="A5:N5"/>
    <mergeCell ref="A6:N6"/>
  </mergeCells>
  <pageMargins left="0.74803149606299213" right="0.70866141732283472" top="1.1417322834645669" bottom="0.74803149606299213" header="0.31496062992125984" footer="0.31496062992125984"/>
  <pageSetup paperSize="9" scale="8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tabSelected="1" topLeftCell="A16" workbookViewId="0">
      <selection activeCell="I56" sqref="I56"/>
    </sheetView>
  </sheetViews>
  <sheetFormatPr defaultRowHeight="14.25" x14ac:dyDescent="0.2"/>
  <cols>
    <col min="1" max="1" width="4.625" style="2" customWidth="1"/>
    <col min="2" max="7" width="8.875" style="2" customWidth="1"/>
    <col min="8" max="8" width="8.875" style="1" customWidth="1"/>
    <col min="9" max="9" width="8.5" style="1" customWidth="1"/>
    <col min="10" max="10" width="12.375" style="1" customWidth="1"/>
    <col min="11" max="11" width="9.125" style="1" customWidth="1"/>
    <col min="12" max="12" width="12.875" style="1" customWidth="1"/>
    <col min="13" max="13" width="9" style="1" customWidth="1"/>
    <col min="14" max="14" width="15.375" style="1" customWidth="1"/>
    <col min="15" max="15" width="5.25" style="1" customWidth="1"/>
    <col min="16" max="17" width="11.125" style="1" hidden="1" customWidth="1"/>
    <col min="18" max="16384" width="9" style="1"/>
  </cols>
  <sheetData>
    <row r="1" spans="1:17" x14ac:dyDescent="0.2">
      <c r="A1" s="199" t="s">
        <v>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</row>
    <row r="2" spans="1:17" x14ac:dyDescent="0.2">
      <c r="A2" s="199" t="s">
        <v>1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</row>
    <row r="3" spans="1:17" x14ac:dyDescent="0.2">
      <c r="A3" s="199" t="s">
        <v>107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</row>
    <row r="4" spans="1:17" ht="37.5" customHeight="1" x14ac:dyDescent="0.2"/>
    <row r="5" spans="1:17" ht="16.5" customHeight="1" x14ac:dyDescent="0.25">
      <c r="A5" s="168" t="s">
        <v>38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</row>
    <row r="6" spans="1:17" ht="16.5" customHeight="1" x14ac:dyDescent="0.25">
      <c r="A6" s="168" t="s">
        <v>3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</row>
    <row r="7" spans="1:17" ht="16.5" customHeight="1" x14ac:dyDescent="0.25">
      <c r="A7" s="168" t="s">
        <v>68</v>
      </c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</row>
    <row r="8" spans="1:17" x14ac:dyDescent="0.2">
      <c r="A8" s="199" t="s">
        <v>134</v>
      </c>
      <c r="B8" s="199"/>
      <c r="C8" s="199"/>
      <c r="D8" s="199"/>
      <c r="E8" s="199"/>
      <c r="F8" s="199"/>
      <c r="G8" s="199"/>
      <c r="H8" s="199"/>
      <c r="I8" s="199"/>
      <c r="J8" s="199"/>
      <c r="K8" s="199"/>
      <c r="L8" s="199"/>
      <c r="M8" s="199"/>
      <c r="N8" s="199"/>
    </row>
    <row r="9" spans="1:17" ht="8.25" customHeight="1" x14ac:dyDescent="0.2">
      <c r="A9" s="139"/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</row>
    <row r="10" spans="1:17" x14ac:dyDescent="0.2">
      <c r="A10" s="199" t="s">
        <v>39</v>
      </c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</row>
    <row r="11" spans="1:17" ht="27.75" customHeight="1" x14ac:dyDescent="0.2">
      <c r="A11" s="200" t="s">
        <v>6</v>
      </c>
      <c r="B11" s="201" t="s">
        <v>7</v>
      </c>
      <c r="C11" s="202"/>
      <c r="D11" s="202"/>
      <c r="E11" s="202"/>
      <c r="F11" s="202"/>
      <c r="G11" s="202"/>
      <c r="H11" s="203"/>
      <c r="I11" s="207" t="s">
        <v>8</v>
      </c>
      <c r="J11" s="207" t="s">
        <v>9</v>
      </c>
      <c r="K11" s="207" t="s">
        <v>10</v>
      </c>
      <c r="L11" s="207"/>
      <c r="M11" s="207" t="s">
        <v>11</v>
      </c>
      <c r="N11" s="207"/>
    </row>
    <row r="12" spans="1:17" ht="15" x14ac:dyDescent="0.2">
      <c r="A12" s="200"/>
      <c r="B12" s="204"/>
      <c r="C12" s="205"/>
      <c r="D12" s="205"/>
      <c r="E12" s="205"/>
      <c r="F12" s="205"/>
      <c r="G12" s="205"/>
      <c r="H12" s="206"/>
      <c r="I12" s="207"/>
      <c r="J12" s="207"/>
      <c r="K12" s="143" t="s">
        <v>12</v>
      </c>
      <c r="L12" s="143" t="s">
        <v>13</v>
      </c>
      <c r="M12" s="143" t="s">
        <v>12</v>
      </c>
      <c r="N12" s="143" t="s">
        <v>13</v>
      </c>
    </row>
    <row r="13" spans="1:17" ht="12" customHeight="1" x14ac:dyDescent="0.2">
      <c r="A13" s="140">
        <v>0</v>
      </c>
      <c r="B13" s="186">
        <v>1</v>
      </c>
      <c r="C13" s="187"/>
      <c r="D13" s="187"/>
      <c r="E13" s="187"/>
      <c r="F13" s="187"/>
      <c r="G13" s="187"/>
      <c r="H13" s="188"/>
      <c r="I13" s="141">
        <v>2</v>
      </c>
      <c r="J13" s="141">
        <v>3</v>
      </c>
      <c r="K13" s="140">
        <v>4</v>
      </c>
      <c r="L13" s="140">
        <v>5</v>
      </c>
      <c r="M13" s="140">
        <v>6</v>
      </c>
      <c r="N13" s="140">
        <v>7</v>
      </c>
    </row>
    <row r="14" spans="1:17" ht="12" customHeight="1" x14ac:dyDescent="0.2">
      <c r="A14" s="107"/>
      <c r="B14" s="180" t="s">
        <v>14</v>
      </c>
      <c r="C14" s="181"/>
      <c r="D14" s="181"/>
      <c r="E14" s="181"/>
      <c r="F14" s="181"/>
      <c r="G14" s="181"/>
      <c r="H14" s="182"/>
      <c r="I14" s="16" t="s">
        <v>40</v>
      </c>
      <c r="J14" s="17">
        <v>50000</v>
      </c>
      <c r="K14" s="108"/>
      <c r="L14" s="109">
        <f>+K14*J14</f>
        <v>0</v>
      </c>
      <c r="M14" s="110">
        <v>21.5</v>
      </c>
      <c r="N14" s="109">
        <v>1075000</v>
      </c>
    </row>
    <row r="15" spans="1:17" ht="12" customHeight="1" x14ac:dyDescent="0.2">
      <c r="A15" s="31" t="s">
        <v>15</v>
      </c>
      <c r="B15" s="177" t="s">
        <v>58</v>
      </c>
      <c r="C15" s="178"/>
      <c r="D15" s="178"/>
      <c r="E15" s="178"/>
      <c r="F15" s="178"/>
      <c r="G15" s="178"/>
      <c r="H15" s="179"/>
      <c r="I15" s="16"/>
      <c r="J15" s="19"/>
      <c r="K15" s="111"/>
      <c r="L15" s="109">
        <f t="shared" ref="L15:L19" si="0">+K15*J15</f>
        <v>0</v>
      </c>
      <c r="M15" s="112"/>
      <c r="N15" s="112">
        <f>SUM(N14:N14)</f>
        <v>1075000</v>
      </c>
    </row>
    <row r="16" spans="1:17" ht="12" customHeight="1" x14ac:dyDescent="0.2">
      <c r="A16" s="107"/>
      <c r="B16" s="180" t="s">
        <v>67</v>
      </c>
      <c r="C16" s="181"/>
      <c r="D16" s="181"/>
      <c r="E16" s="181"/>
      <c r="F16" s="181"/>
      <c r="G16" s="181"/>
      <c r="H16" s="182"/>
      <c r="I16" s="16" t="s">
        <v>40</v>
      </c>
      <c r="J16" s="17">
        <v>25000</v>
      </c>
      <c r="K16" s="108">
        <v>200</v>
      </c>
      <c r="L16" s="109">
        <f t="shared" si="0"/>
        <v>5000000</v>
      </c>
      <c r="M16" s="113">
        <v>1305</v>
      </c>
      <c r="N16" s="109">
        <f>+J16*M16</f>
        <v>32625000</v>
      </c>
      <c r="P16" s="66"/>
      <c r="Q16" s="66"/>
    </row>
    <row r="17" spans="1:17" ht="12" customHeight="1" x14ac:dyDescent="0.2">
      <c r="A17" s="107"/>
      <c r="B17" s="180" t="s">
        <v>80</v>
      </c>
      <c r="C17" s="181"/>
      <c r="D17" s="181"/>
      <c r="E17" s="181"/>
      <c r="F17" s="181"/>
      <c r="G17" s="181"/>
      <c r="H17" s="182"/>
      <c r="I17" s="16" t="s">
        <v>40</v>
      </c>
      <c r="J17" s="17">
        <v>38500</v>
      </c>
      <c r="K17" s="108"/>
      <c r="L17" s="109">
        <f>+K17*J17</f>
        <v>0</v>
      </c>
      <c r="M17" s="113">
        <v>220</v>
      </c>
      <c r="N17" s="109">
        <f>+J17*M17</f>
        <v>8470000</v>
      </c>
    </row>
    <row r="18" spans="1:17" ht="12" customHeight="1" x14ac:dyDescent="0.2">
      <c r="A18" s="107"/>
      <c r="B18" s="180" t="s">
        <v>82</v>
      </c>
      <c r="C18" s="181"/>
      <c r="D18" s="181"/>
      <c r="E18" s="181"/>
      <c r="F18" s="181"/>
      <c r="G18" s="181"/>
      <c r="H18" s="182"/>
      <c r="I18" s="16" t="s">
        <v>40</v>
      </c>
      <c r="J18" s="17">
        <v>35000</v>
      </c>
      <c r="K18" s="108"/>
      <c r="L18" s="109">
        <f t="shared" si="0"/>
        <v>0</v>
      </c>
      <c r="M18" s="113">
        <v>1120</v>
      </c>
      <c r="N18" s="109">
        <f t="shared" ref="N18:N20" si="1">+J18*M18</f>
        <v>39200000</v>
      </c>
      <c r="P18" s="66"/>
      <c r="Q18" s="66"/>
    </row>
    <row r="19" spans="1:17" ht="12" customHeight="1" x14ac:dyDescent="0.2">
      <c r="A19" s="107"/>
      <c r="B19" s="180" t="s">
        <v>100</v>
      </c>
      <c r="C19" s="181"/>
      <c r="D19" s="181"/>
      <c r="E19" s="181"/>
      <c r="F19" s="181"/>
      <c r="G19" s="181"/>
      <c r="H19" s="182"/>
      <c r="I19" s="16" t="s">
        <v>40</v>
      </c>
      <c r="J19" s="17">
        <v>25300</v>
      </c>
      <c r="K19" s="108"/>
      <c r="L19" s="109">
        <f t="shared" si="0"/>
        <v>0</v>
      </c>
      <c r="M19" s="113">
        <v>50</v>
      </c>
      <c r="N19" s="109">
        <f>+M19*J19</f>
        <v>1265000</v>
      </c>
    </row>
    <row r="20" spans="1:17" ht="12" customHeight="1" x14ac:dyDescent="0.2">
      <c r="A20" s="107"/>
      <c r="B20" s="180" t="s">
        <v>91</v>
      </c>
      <c r="C20" s="181"/>
      <c r="D20" s="181"/>
      <c r="E20" s="181"/>
      <c r="F20" s="181"/>
      <c r="G20" s="181"/>
      <c r="H20" s="182"/>
      <c r="I20" s="189" t="s">
        <v>40</v>
      </c>
      <c r="J20" s="192">
        <v>30000</v>
      </c>
      <c r="K20" s="195"/>
      <c r="L20" s="223">
        <f>+K20*J20</f>
        <v>0</v>
      </c>
      <c r="M20" s="174">
        <v>4979</v>
      </c>
      <c r="N20" s="183">
        <f t="shared" si="1"/>
        <v>149370000</v>
      </c>
    </row>
    <row r="21" spans="1:17" ht="12" customHeight="1" x14ac:dyDescent="0.2">
      <c r="A21" s="107"/>
      <c r="B21" s="107" t="s">
        <v>92</v>
      </c>
      <c r="C21" s="107" t="s">
        <v>93</v>
      </c>
      <c r="D21" s="107" t="s">
        <v>94</v>
      </c>
      <c r="E21" s="107" t="s">
        <v>95</v>
      </c>
      <c r="F21" s="107" t="s">
        <v>96</v>
      </c>
      <c r="G21" s="107" t="s">
        <v>97</v>
      </c>
      <c r="H21" s="16" t="s">
        <v>98</v>
      </c>
      <c r="I21" s="190"/>
      <c r="J21" s="193"/>
      <c r="K21" s="196"/>
      <c r="L21" s="224"/>
      <c r="M21" s="175"/>
      <c r="N21" s="184"/>
    </row>
    <row r="22" spans="1:17" ht="12" customHeight="1" x14ac:dyDescent="0.2">
      <c r="A22" s="107"/>
      <c r="B22" s="107">
        <v>6</v>
      </c>
      <c r="C22" s="107">
        <v>51</v>
      </c>
      <c r="D22" s="107">
        <v>264</v>
      </c>
      <c r="E22" s="107">
        <v>54</v>
      </c>
      <c r="F22" s="107">
        <v>35</v>
      </c>
      <c r="G22" s="107">
        <v>13</v>
      </c>
      <c r="H22" s="142">
        <v>423</v>
      </c>
      <c r="I22" s="191"/>
      <c r="J22" s="194"/>
      <c r="K22" s="197"/>
      <c r="L22" s="225"/>
      <c r="M22" s="176"/>
      <c r="N22" s="185"/>
    </row>
    <row r="23" spans="1:17" ht="12" customHeight="1" x14ac:dyDescent="0.2">
      <c r="A23" s="107"/>
      <c r="B23" s="180" t="s">
        <v>101</v>
      </c>
      <c r="C23" s="181"/>
      <c r="D23" s="181"/>
      <c r="E23" s="181"/>
      <c r="F23" s="181"/>
      <c r="G23" s="181"/>
      <c r="H23" s="182"/>
      <c r="I23" s="16" t="s">
        <v>40</v>
      </c>
      <c r="J23" s="17">
        <v>20000</v>
      </c>
      <c r="K23" s="108"/>
      <c r="L23" s="109">
        <f t="shared" ref="L23:L26" si="2">+K23*J23</f>
        <v>0</v>
      </c>
      <c r="M23" s="113"/>
      <c r="N23" s="109">
        <f>+M23*J23</f>
        <v>0</v>
      </c>
    </row>
    <row r="24" spans="1:17" ht="12" customHeight="1" x14ac:dyDescent="0.2">
      <c r="A24" s="107"/>
      <c r="B24" s="180" t="s">
        <v>103</v>
      </c>
      <c r="C24" s="181"/>
      <c r="D24" s="181"/>
      <c r="E24" s="181"/>
      <c r="F24" s="181"/>
      <c r="G24" s="181"/>
      <c r="H24" s="182"/>
      <c r="I24" s="16" t="s">
        <v>40</v>
      </c>
      <c r="J24" s="17">
        <v>15000</v>
      </c>
      <c r="K24" s="108"/>
      <c r="L24" s="109">
        <f t="shared" si="2"/>
        <v>0</v>
      </c>
      <c r="M24" s="113"/>
      <c r="N24" s="109">
        <f t="shared" ref="N24:N26" si="3">+M24*J24</f>
        <v>0</v>
      </c>
    </row>
    <row r="25" spans="1:17" ht="12" customHeight="1" x14ac:dyDescent="0.2">
      <c r="A25" s="107"/>
      <c r="B25" s="180" t="s">
        <v>102</v>
      </c>
      <c r="C25" s="181"/>
      <c r="D25" s="181"/>
      <c r="E25" s="181"/>
      <c r="F25" s="181"/>
      <c r="G25" s="181"/>
      <c r="H25" s="182"/>
      <c r="I25" s="16" t="s">
        <v>40</v>
      </c>
      <c r="J25" s="17">
        <v>10000</v>
      </c>
      <c r="K25" s="108">
        <v>400</v>
      </c>
      <c r="L25" s="109">
        <f t="shared" si="2"/>
        <v>4000000</v>
      </c>
      <c r="M25" s="113">
        <v>400</v>
      </c>
      <c r="N25" s="109">
        <f t="shared" si="3"/>
        <v>4000000</v>
      </c>
    </row>
    <row r="26" spans="1:17" ht="12" customHeight="1" x14ac:dyDescent="0.2">
      <c r="A26" s="107"/>
      <c r="B26" s="180" t="s">
        <v>104</v>
      </c>
      <c r="C26" s="181"/>
      <c r="D26" s="181"/>
      <c r="E26" s="181"/>
      <c r="F26" s="181"/>
      <c r="G26" s="181"/>
      <c r="H26" s="182"/>
      <c r="I26" s="16" t="s">
        <v>40</v>
      </c>
      <c r="J26" s="17">
        <v>18000</v>
      </c>
      <c r="K26" s="108"/>
      <c r="L26" s="109">
        <f t="shared" si="2"/>
        <v>0</v>
      </c>
      <c r="M26" s="113">
        <v>250</v>
      </c>
      <c r="N26" s="109">
        <f t="shared" si="3"/>
        <v>4500000</v>
      </c>
    </row>
    <row r="27" spans="1:17" ht="15" x14ac:dyDescent="0.2">
      <c r="A27" s="31" t="s">
        <v>16</v>
      </c>
      <c r="B27" s="177" t="s">
        <v>17</v>
      </c>
      <c r="C27" s="178"/>
      <c r="D27" s="178"/>
      <c r="E27" s="178"/>
      <c r="F27" s="178"/>
      <c r="G27" s="178"/>
      <c r="H27" s="179"/>
      <c r="I27" s="16"/>
      <c r="J27" s="17"/>
      <c r="K27" s="111"/>
      <c r="L27" s="112">
        <f>SUM(L16:L26)</f>
        <v>9000000</v>
      </c>
      <c r="M27" s="112"/>
      <c r="N27" s="112">
        <f>SUM(N16:N26)</f>
        <v>239430000</v>
      </c>
    </row>
    <row r="28" spans="1:17" ht="15" x14ac:dyDescent="0.2">
      <c r="A28" s="145"/>
      <c r="B28" s="209" t="s">
        <v>128</v>
      </c>
      <c r="C28" s="210"/>
      <c r="D28" s="210"/>
      <c r="E28" s="210"/>
      <c r="F28" s="210"/>
      <c r="G28" s="210"/>
      <c r="H28" s="211"/>
      <c r="I28" s="146"/>
      <c r="J28" s="147"/>
      <c r="K28" s="148"/>
      <c r="L28" s="149">
        <v>15865574</v>
      </c>
      <c r="M28" s="150"/>
      <c r="N28" s="149">
        <v>32407619</v>
      </c>
      <c r="P28" s="149">
        <v>16542045</v>
      </c>
      <c r="Q28" s="66">
        <f>+P28+L28</f>
        <v>32407619</v>
      </c>
    </row>
    <row r="29" spans="1:17" ht="15" x14ac:dyDescent="0.2">
      <c r="A29" s="145"/>
      <c r="B29" s="217" t="s">
        <v>123</v>
      </c>
      <c r="C29" s="218"/>
      <c r="D29" s="218"/>
      <c r="E29" s="218"/>
      <c r="F29" s="218"/>
      <c r="G29" s="218"/>
      <c r="H29" s="219"/>
      <c r="I29" s="146"/>
      <c r="J29" s="147"/>
      <c r="K29" s="148"/>
      <c r="L29" s="149">
        <v>4317120.352</v>
      </c>
      <c r="M29" s="150"/>
      <c r="N29" s="149">
        <v>10684502.486400001</v>
      </c>
      <c r="P29" s="149">
        <v>6384170.4000000004</v>
      </c>
      <c r="Q29" s="66">
        <f>+P29+L29</f>
        <v>10701290.752</v>
      </c>
    </row>
    <row r="30" spans="1:17" ht="15" x14ac:dyDescent="0.2">
      <c r="A30" s="145"/>
      <c r="B30" s="209" t="s">
        <v>124</v>
      </c>
      <c r="C30" s="212"/>
      <c r="D30" s="212"/>
      <c r="E30" s="212"/>
      <c r="F30" s="212"/>
      <c r="G30" s="212"/>
      <c r="H30" s="213"/>
      <c r="I30" s="146"/>
      <c r="J30" s="147"/>
      <c r="K30" s="148"/>
      <c r="L30" s="149">
        <v>539640.04399999999</v>
      </c>
      <c r="M30" s="150"/>
      <c r="N30" s="149">
        <v>1335562.8108000001</v>
      </c>
      <c r="P30" s="149">
        <v>798021.3</v>
      </c>
      <c r="Q30" s="66">
        <f>+P30+L30</f>
        <v>1337661.344</v>
      </c>
    </row>
    <row r="31" spans="1:17" ht="15" x14ac:dyDescent="0.2">
      <c r="A31" s="145"/>
      <c r="B31" s="209" t="s">
        <v>130</v>
      </c>
      <c r="C31" s="212"/>
      <c r="D31" s="212"/>
      <c r="E31" s="212"/>
      <c r="F31" s="212"/>
      <c r="G31" s="212"/>
      <c r="H31" s="213"/>
      <c r="I31" s="146"/>
      <c r="J31" s="147"/>
      <c r="K31" s="148"/>
      <c r="L31" s="151">
        <v>1741597.2</v>
      </c>
      <c r="M31" s="150"/>
      <c r="N31" s="149">
        <v>11535617.199999999</v>
      </c>
      <c r="P31" s="149">
        <v>9794020</v>
      </c>
      <c r="Q31" s="66">
        <f>+P31+L31</f>
        <v>11535617.199999999</v>
      </c>
    </row>
    <row r="32" spans="1:17" ht="15" x14ac:dyDescent="0.2">
      <c r="A32" s="145"/>
      <c r="B32" s="214" t="s">
        <v>13</v>
      </c>
      <c r="C32" s="215"/>
      <c r="D32" s="215"/>
      <c r="E32" s="215"/>
      <c r="F32" s="215"/>
      <c r="G32" s="215"/>
      <c r="H32" s="216"/>
      <c r="I32" s="146"/>
      <c r="J32" s="147"/>
      <c r="K32" s="148"/>
      <c r="L32" s="152">
        <f>+L28+L29+L30+L31</f>
        <v>22463931.595999997</v>
      </c>
      <c r="M32" s="150"/>
      <c r="N32" s="150">
        <f>SUM(N28:N31)</f>
        <v>55963301.497199997</v>
      </c>
    </row>
    <row r="33" spans="1:17" ht="15" x14ac:dyDescent="0.2">
      <c r="A33" s="31" t="s">
        <v>18</v>
      </c>
      <c r="B33" s="177" t="s">
        <v>44</v>
      </c>
      <c r="C33" s="178"/>
      <c r="D33" s="178"/>
      <c r="E33" s="178"/>
      <c r="F33" s="178"/>
      <c r="G33" s="178"/>
      <c r="H33" s="179"/>
      <c r="I33" s="18"/>
      <c r="J33" s="17"/>
      <c r="K33" s="111"/>
      <c r="L33" s="112">
        <f>L32+L27+L15</f>
        <v>31463931.595999997</v>
      </c>
      <c r="M33" s="112"/>
      <c r="N33" s="112">
        <f>+N27+N15+N32</f>
        <v>296468301.49720001</v>
      </c>
    </row>
    <row r="34" spans="1:17" ht="12" customHeight="1" x14ac:dyDescent="0.2">
      <c r="A34" s="31"/>
      <c r="B34" s="180" t="s">
        <v>45</v>
      </c>
      <c r="C34" s="181"/>
      <c r="D34" s="181"/>
      <c r="E34" s="181"/>
      <c r="F34" s="181"/>
      <c r="G34" s="181"/>
      <c r="H34" s="182"/>
      <c r="I34" s="16" t="s">
        <v>40</v>
      </c>
      <c r="J34" s="17">
        <v>110600</v>
      </c>
      <c r="K34" s="116"/>
      <c r="L34" s="109">
        <f>+K34*J34</f>
        <v>0</v>
      </c>
      <c r="M34" s="116">
        <v>100</v>
      </c>
      <c r="N34" s="116">
        <v>11060000</v>
      </c>
    </row>
    <row r="35" spans="1:17" ht="12.75" customHeight="1" x14ac:dyDescent="0.2">
      <c r="A35" s="107"/>
      <c r="B35" s="180" t="s">
        <v>59</v>
      </c>
      <c r="C35" s="181"/>
      <c r="D35" s="181"/>
      <c r="E35" s="181"/>
      <c r="F35" s="181"/>
      <c r="G35" s="181"/>
      <c r="H35" s="182"/>
      <c r="I35" s="16" t="s">
        <v>40</v>
      </c>
      <c r="J35" s="17">
        <v>84300</v>
      </c>
      <c r="K35" s="108"/>
      <c r="L35" s="109">
        <f>+K35*J35</f>
        <v>0</v>
      </c>
      <c r="M35" s="113">
        <v>350</v>
      </c>
      <c r="N35" s="109">
        <v>29505000</v>
      </c>
    </row>
    <row r="36" spans="1:17" ht="12.75" customHeight="1" x14ac:dyDescent="0.2">
      <c r="A36" s="107"/>
      <c r="B36" s="180" t="s">
        <v>60</v>
      </c>
      <c r="C36" s="181"/>
      <c r="D36" s="181"/>
      <c r="E36" s="181"/>
      <c r="F36" s="181"/>
      <c r="G36" s="181"/>
      <c r="H36" s="182"/>
      <c r="I36" s="16" t="s">
        <v>24</v>
      </c>
      <c r="J36" s="17">
        <v>350000</v>
      </c>
      <c r="K36" s="108"/>
      <c r="L36" s="109">
        <f t="shared" ref="L36:L37" si="4">+K36*J36</f>
        <v>0</v>
      </c>
      <c r="M36" s="113">
        <v>9</v>
      </c>
      <c r="N36" s="109">
        <v>3150000</v>
      </c>
    </row>
    <row r="37" spans="1:17" ht="12.75" customHeight="1" x14ac:dyDescent="0.2">
      <c r="A37" s="107"/>
      <c r="B37" s="180" t="s">
        <v>46</v>
      </c>
      <c r="C37" s="181"/>
      <c r="D37" s="181"/>
      <c r="E37" s="181"/>
      <c r="F37" s="181"/>
      <c r="G37" s="181"/>
      <c r="H37" s="182"/>
      <c r="I37" s="16" t="s">
        <v>24</v>
      </c>
      <c r="J37" s="17">
        <v>2450000</v>
      </c>
      <c r="K37" s="108">
        <v>1</v>
      </c>
      <c r="L37" s="109">
        <f t="shared" si="4"/>
        <v>2450000</v>
      </c>
      <c r="M37" s="113">
        <v>9</v>
      </c>
      <c r="N37" s="113">
        <v>22050000</v>
      </c>
      <c r="P37" s="66"/>
    </row>
    <row r="38" spans="1:17" ht="12.75" customHeight="1" x14ac:dyDescent="0.2">
      <c r="A38" s="153"/>
      <c r="B38" s="220" t="s">
        <v>129</v>
      </c>
      <c r="C38" s="221"/>
      <c r="D38" s="221"/>
      <c r="E38" s="221"/>
      <c r="F38" s="221"/>
      <c r="G38" s="221"/>
      <c r="H38" s="222"/>
      <c r="I38" s="146"/>
      <c r="J38" s="147"/>
      <c r="K38" s="154"/>
      <c r="L38" s="155">
        <v>42000</v>
      </c>
      <c r="M38" s="156"/>
      <c r="N38" s="156">
        <v>84000</v>
      </c>
      <c r="P38" s="156">
        <v>42000</v>
      </c>
      <c r="Q38" s="66">
        <f t="shared" ref="Q38" si="5">+P38+L38</f>
        <v>84000</v>
      </c>
    </row>
    <row r="39" spans="1:17" ht="15" x14ac:dyDescent="0.2">
      <c r="A39" s="31" t="s">
        <v>19</v>
      </c>
      <c r="B39" s="177" t="s">
        <v>47</v>
      </c>
      <c r="C39" s="178"/>
      <c r="D39" s="178"/>
      <c r="E39" s="178"/>
      <c r="F39" s="178"/>
      <c r="G39" s="178"/>
      <c r="H39" s="179"/>
      <c r="I39" s="18"/>
      <c r="J39" s="19"/>
      <c r="K39" s="111"/>
      <c r="L39" s="112">
        <f>+L37+L38</f>
        <v>2492000</v>
      </c>
      <c r="M39" s="112"/>
      <c r="N39" s="112">
        <f>SUM(N34:N38)</f>
        <v>65849000</v>
      </c>
      <c r="Q39" s="66">
        <f>SUM(Q28:Q38)</f>
        <v>56066188.296000004</v>
      </c>
    </row>
    <row r="40" spans="1:17" ht="15" x14ac:dyDescent="0.2">
      <c r="A40" s="31" t="s">
        <v>21</v>
      </c>
      <c r="B40" s="177" t="s">
        <v>48</v>
      </c>
      <c r="C40" s="178"/>
      <c r="D40" s="178"/>
      <c r="E40" s="178"/>
      <c r="F40" s="178"/>
      <c r="G40" s="178"/>
      <c r="H40" s="179"/>
      <c r="I40" s="18"/>
      <c r="J40" s="19"/>
      <c r="K40" s="117"/>
      <c r="L40" s="112">
        <f>+L39+L33</f>
        <v>33955931.596000001</v>
      </c>
      <c r="M40" s="112"/>
      <c r="N40" s="112">
        <f>+N39+N33</f>
        <v>362317301.49720001</v>
      </c>
    </row>
    <row r="41" spans="1:17" ht="13.5" customHeight="1" x14ac:dyDescent="0.2">
      <c r="A41" s="107"/>
      <c r="B41" s="180" t="s">
        <v>49</v>
      </c>
      <c r="C41" s="181"/>
      <c r="D41" s="181"/>
      <c r="E41" s="181"/>
      <c r="F41" s="181"/>
      <c r="G41" s="181"/>
      <c r="H41" s="182"/>
      <c r="I41" s="16" t="s">
        <v>50</v>
      </c>
      <c r="J41" s="17"/>
      <c r="K41" s="117"/>
      <c r="L41" s="117"/>
      <c r="M41" s="117"/>
      <c r="N41" s="117"/>
    </row>
    <row r="42" spans="1:17" ht="15" x14ac:dyDescent="0.2">
      <c r="A42" s="31" t="s">
        <v>22</v>
      </c>
      <c r="B42" s="177" t="s">
        <v>54</v>
      </c>
      <c r="C42" s="178"/>
      <c r="D42" s="178"/>
      <c r="E42" s="178"/>
      <c r="F42" s="178"/>
      <c r="G42" s="178"/>
      <c r="H42" s="179"/>
      <c r="I42" s="18"/>
      <c r="J42" s="19"/>
      <c r="K42" s="117"/>
      <c r="L42" s="112">
        <f>+L40+L41</f>
        <v>33955931.596000001</v>
      </c>
      <c r="M42" s="112"/>
      <c r="N42" s="112">
        <f>+N40+N41</f>
        <v>362317301.49720001</v>
      </c>
    </row>
    <row r="43" spans="1:17" ht="15" x14ac:dyDescent="0.2">
      <c r="A43" s="31" t="s">
        <v>23</v>
      </c>
      <c r="B43" s="180" t="s">
        <v>51</v>
      </c>
      <c r="C43" s="181"/>
      <c r="D43" s="181"/>
      <c r="E43" s="181"/>
      <c r="F43" s="181"/>
      <c r="G43" s="181"/>
      <c r="H43" s="182"/>
      <c r="I43" s="16"/>
      <c r="J43" s="17"/>
      <c r="K43" s="111"/>
      <c r="L43" s="116">
        <f t="shared" ref="L43:N43" si="6">+L42*10%</f>
        <v>3395593.1596000004</v>
      </c>
      <c r="M43" s="116"/>
      <c r="N43" s="116">
        <f t="shared" si="6"/>
        <v>36231730.149720006</v>
      </c>
    </row>
    <row r="44" spans="1:17" ht="15" x14ac:dyDescent="0.2">
      <c r="A44" s="31" t="s">
        <v>25</v>
      </c>
      <c r="B44" s="177" t="s">
        <v>53</v>
      </c>
      <c r="C44" s="178"/>
      <c r="D44" s="178"/>
      <c r="E44" s="178"/>
      <c r="F44" s="178"/>
      <c r="G44" s="178"/>
      <c r="H44" s="179"/>
      <c r="I44" s="16" t="s">
        <v>52</v>
      </c>
      <c r="J44" s="19"/>
      <c r="K44" s="117"/>
      <c r="L44" s="112">
        <f t="shared" ref="L44:N44" si="7">+L43+L42</f>
        <v>37351524.755599998</v>
      </c>
      <c r="M44" s="112"/>
      <c r="N44" s="112">
        <f t="shared" si="7"/>
        <v>398549031.64692003</v>
      </c>
      <c r="P44" s="66"/>
    </row>
    <row r="45" spans="1:17" ht="6.75" customHeight="1" x14ac:dyDescent="0.2">
      <c r="A45" s="7"/>
      <c r="B45" s="7"/>
      <c r="C45" s="7"/>
      <c r="D45" s="7"/>
      <c r="E45" s="7"/>
      <c r="F45" s="7"/>
      <c r="G45" s="7"/>
      <c r="H45" s="8"/>
      <c r="I45" s="7"/>
      <c r="J45" s="9"/>
      <c r="K45" s="10"/>
      <c r="L45" s="11"/>
      <c r="M45" s="11"/>
      <c r="N45" s="11"/>
    </row>
    <row r="46" spans="1:17" ht="15" x14ac:dyDescent="0.25">
      <c r="C46" s="12"/>
      <c r="D46" s="12" t="s">
        <v>27</v>
      </c>
    </row>
    <row r="47" spans="1:17" x14ac:dyDescent="0.2">
      <c r="C47" s="1"/>
      <c r="D47" s="1" t="s">
        <v>28</v>
      </c>
      <c r="J47" s="144"/>
      <c r="K47" s="144" t="s">
        <v>73</v>
      </c>
    </row>
    <row r="48" spans="1:17" ht="12.75" customHeight="1" x14ac:dyDescent="0.2">
      <c r="C48" s="1"/>
      <c r="D48" s="1"/>
      <c r="J48" s="138"/>
      <c r="K48" s="138"/>
    </row>
    <row r="49" spans="3:12" x14ac:dyDescent="0.2">
      <c r="C49" s="1"/>
      <c r="D49" s="1" t="s">
        <v>30</v>
      </c>
      <c r="J49" s="144"/>
      <c r="K49" s="144" t="s">
        <v>85</v>
      </c>
    </row>
    <row r="50" spans="3:12" ht="12.75" customHeight="1" x14ac:dyDescent="0.2">
      <c r="C50" s="1"/>
      <c r="D50" s="1"/>
      <c r="J50" s="138"/>
      <c r="K50" s="138"/>
    </row>
    <row r="51" spans="3:12" ht="14.25" customHeight="1" x14ac:dyDescent="0.2">
      <c r="C51" s="14"/>
      <c r="D51" s="173" t="s">
        <v>76</v>
      </c>
      <c r="E51" s="173"/>
      <c r="F51" s="14"/>
      <c r="G51" s="14"/>
      <c r="J51" s="144"/>
      <c r="K51" s="144" t="s">
        <v>77</v>
      </c>
    </row>
    <row r="52" spans="3:12" ht="15" x14ac:dyDescent="0.25">
      <c r="C52" s="12"/>
      <c r="D52" s="12" t="s">
        <v>34</v>
      </c>
      <c r="J52" s="138"/>
      <c r="K52" s="138"/>
    </row>
    <row r="53" spans="3:12" x14ac:dyDescent="0.2">
      <c r="C53" s="1"/>
      <c r="D53" s="1" t="s">
        <v>61</v>
      </c>
      <c r="J53" s="138"/>
      <c r="K53" s="138" t="s">
        <v>62</v>
      </c>
    </row>
    <row r="54" spans="3:12" ht="11.25" customHeight="1" x14ac:dyDescent="0.2">
      <c r="C54" s="1"/>
      <c r="D54" s="1"/>
      <c r="J54" s="138"/>
      <c r="K54" s="138"/>
    </row>
    <row r="55" spans="3:12" x14ac:dyDescent="0.2">
      <c r="C55" s="1"/>
      <c r="D55" s="1" t="s">
        <v>63</v>
      </c>
      <c r="J55" s="104"/>
      <c r="K55" s="104" t="s">
        <v>105</v>
      </c>
      <c r="L55" s="105"/>
    </row>
    <row r="56" spans="3:12" ht="15" x14ac:dyDescent="0.25">
      <c r="C56" s="12"/>
      <c r="D56" s="12" t="s">
        <v>35</v>
      </c>
      <c r="J56" s="138"/>
      <c r="K56" s="138"/>
    </row>
    <row r="57" spans="3:12" x14ac:dyDescent="0.2">
      <c r="C57" s="1"/>
      <c r="D57" s="1" t="s">
        <v>75</v>
      </c>
      <c r="J57" s="138"/>
      <c r="K57" s="138" t="s">
        <v>131</v>
      </c>
    </row>
    <row r="58" spans="3:12" ht="13.5" customHeight="1" x14ac:dyDescent="0.2">
      <c r="C58" s="1"/>
      <c r="D58" s="1"/>
      <c r="J58" s="138"/>
      <c r="K58" s="138"/>
    </row>
    <row r="59" spans="3:12" x14ac:dyDescent="0.2">
      <c r="C59" s="1"/>
      <c r="D59" s="1" t="s">
        <v>65</v>
      </c>
      <c r="J59" s="144"/>
      <c r="K59" s="144" t="s">
        <v>71</v>
      </c>
    </row>
    <row r="60" spans="3:12" ht="12.75" customHeight="1" x14ac:dyDescent="0.2">
      <c r="C60" s="1"/>
      <c r="D60" s="1"/>
      <c r="J60" s="138"/>
      <c r="K60" s="138"/>
    </row>
    <row r="61" spans="3:12" x14ac:dyDescent="0.2">
      <c r="C61" s="1"/>
      <c r="D61" s="1" t="s">
        <v>106</v>
      </c>
      <c r="J61" s="138"/>
      <c r="K61" s="138" t="s">
        <v>88</v>
      </c>
    </row>
    <row r="62" spans="3:12" ht="13.5" customHeight="1" x14ac:dyDescent="0.2">
      <c r="C62" s="1"/>
      <c r="D62" s="1"/>
      <c r="J62" s="138"/>
      <c r="K62" s="138"/>
    </row>
    <row r="63" spans="3:12" x14ac:dyDescent="0.2">
      <c r="C63" s="1"/>
      <c r="D63" s="1" t="s">
        <v>36</v>
      </c>
      <c r="J63" s="138"/>
      <c r="K63" s="138" t="s">
        <v>132</v>
      </c>
    </row>
  </sheetData>
  <mergeCells count="51">
    <mergeCell ref="A7:N7"/>
    <mergeCell ref="A1:N1"/>
    <mergeCell ref="A2:N2"/>
    <mergeCell ref="A3:N3"/>
    <mergeCell ref="A5:N5"/>
    <mergeCell ref="A6:N6"/>
    <mergeCell ref="B18:H18"/>
    <mergeCell ref="A8:N8"/>
    <mergeCell ref="A10:N10"/>
    <mergeCell ref="A11:A12"/>
    <mergeCell ref="B11:H12"/>
    <mergeCell ref="I11:I12"/>
    <mergeCell ref="J11:J12"/>
    <mergeCell ref="K11:L11"/>
    <mergeCell ref="M11:N11"/>
    <mergeCell ref="B13:H13"/>
    <mergeCell ref="B14:H14"/>
    <mergeCell ref="B15:H15"/>
    <mergeCell ref="B16:H16"/>
    <mergeCell ref="B17:H17"/>
    <mergeCell ref="B26:H26"/>
    <mergeCell ref="B19:H19"/>
    <mergeCell ref="B20:H20"/>
    <mergeCell ref="I20:I22"/>
    <mergeCell ref="J20:J22"/>
    <mergeCell ref="M20:M22"/>
    <mergeCell ref="N20:N22"/>
    <mergeCell ref="B23:H23"/>
    <mergeCell ref="B24:H24"/>
    <mergeCell ref="B25:H25"/>
    <mergeCell ref="K20:K22"/>
    <mergeCell ref="L20:L22"/>
    <mergeCell ref="B38:H38"/>
    <mergeCell ref="B27:H27"/>
    <mergeCell ref="B28:H28"/>
    <mergeCell ref="B29:H29"/>
    <mergeCell ref="B30:H30"/>
    <mergeCell ref="B31:H31"/>
    <mergeCell ref="B32:H32"/>
    <mergeCell ref="B33:H33"/>
    <mergeCell ref="B34:H34"/>
    <mergeCell ref="B35:H35"/>
    <mergeCell ref="B36:H36"/>
    <mergeCell ref="B37:H37"/>
    <mergeCell ref="D51:E51"/>
    <mergeCell ref="B39:H39"/>
    <mergeCell ref="B40:H40"/>
    <mergeCell ref="B41:H41"/>
    <mergeCell ref="B42:H42"/>
    <mergeCell ref="B43:H43"/>
    <mergeCell ref="B44:H44"/>
  </mergeCells>
  <pageMargins left="0.70866141732283472" right="0.70866141732283472" top="0.94488188976377963" bottom="0.55118110236220474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workbookViewId="0">
      <selection activeCell="L28" sqref="L28"/>
    </sheetView>
  </sheetViews>
  <sheetFormatPr defaultRowHeight="14.25" x14ac:dyDescent="0.2"/>
  <cols>
    <col min="1" max="1" width="4.625" style="2" customWidth="1"/>
    <col min="2" max="2" width="61.75" style="1" customWidth="1"/>
    <col min="3" max="3" width="9.625" style="1" customWidth="1"/>
    <col min="4" max="4" width="13.5" style="1" customWidth="1"/>
    <col min="5" max="5" width="8.75" style="1" customWidth="1"/>
    <col min="6" max="6" width="16.75" style="1" customWidth="1"/>
    <col min="7" max="7" width="11.25" style="1" customWidth="1"/>
    <col min="8" max="8" width="16.875" style="1" customWidth="1"/>
    <col min="9" max="9" width="14" style="1" customWidth="1"/>
    <col min="10" max="16384" width="9" style="1"/>
  </cols>
  <sheetData>
    <row r="1" spans="1:8" x14ac:dyDescent="0.2">
      <c r="A1" s="165" t="s">
        <v>0</v>
      </c>
      <c r="B1" s="165"/>
      <c r="C1" s="165"/>
      <c r="D1" s="165"/>
      <c r="E1" s="165"/>
      <c r="F1" s="165"/>
      <c r="G1" s="165"/>
      <c r="H1" s="165"/>
    </row>
    <row r="2" spans="1:8" x14ac:dyDescent="0.2">
      <c r="A2" s="165" t="s">
        <v>1</v>
      </c>
      <c r="B2" s="165"/>
      <c r="C2" s="165"/>
      <c r="D2" s="165"/>
      <c r="E2" s="165"/>
      <c r="F2" s="165"/>
      <c r="G2" s="165"/>
      <c r="H2" s="165"/>
    </row>
    <row r="3" spans="1:8" x14ac:dyDescent="0.2">
      <c r="A3" s="165" t="s">
        <v>2</v>
      </c>
      <c r="B3" s="165"/>
      <c r="C3" s="165"/>
      <c r="D3" s="165"/>
      <c r="E3" s="165"/>
      <c r="F3" s="165"/>
      <c r="G3" s="165"/>
      <c r="H3" s="165"/>
    </row>
    <row r="5" spans="1:8" ht="15" x14ac:dyDescent="0.25">
      <c r="B5" s="168" t="s">
        <v>38</v>
      </c>
      <c r="C5" s="168"/>
      <c r="D5" s="168"/>
      <c r="E5" s="168"/>
      <c r="F5" s="168"/>
      <c r="G5" s="168"/>
      <c r="H5" s="168"/>
    </row>
    <row r="6" spans="1:8" ht="15" x14ac:dyDescent="0.25">
      <c r="B6" s="168" t="s">
        <v>3</v>
      </c>
      <c r="C6" s="168"/>
      <c r="D6" s="168"/>
      <c r="E6" s="168"/>
      <c r="F6" s="168"/>
      <c r="G6" s="168"/>
      <c r="H6" s="168"/>
    </row>
    <row r="7" spans="1:8" ht="15" x14ac:dyDescent="0.25">
      <c r="B7" s="38"/>
      <c r="C7" s="38"/>
      <c r="D7" s="47" t="s">
        <v>68</v>
      </c>
      <c r="E7" s="47"/>
      <c r="F7" s="47"/>
    </row>
    <row r="8" spans="1:8" x14ac:dyDescent="0.2">
      <c r="A8" s="165" t="s">
        <v>69</v>
      </c>
      <c r="B8" s="165"/>
      <c r="C8" s="165"/>
      <c r="D8" s="165"/>
      <c r="E8" s="165"/>
      <c r="F8" s="165"/>
      <c r="G8" s="165"/>
      <c r="H8" s="165"/>
    </row>
    <row r="9" spans="1:8" x14ac:dyDescent="0.2">
      <c r="A9" s="39"/>
      <c r="B9" s="39"/>
      <c r="C9" s="39"/>
      <c r="D9" s="39"/>
      <c r="E9" s="39"/>
      <c r="F9" s="39"/>
      <c r="G9" s="39"/>
      <c r="H9" s="39"/>
    </row>
    <row r="10" spans="1:8" x14ac:dyDescent="0.2">
      <c r="A10" s="165" t="s">
        <v>39</v>
      </c>
      <c r="B10" s="165"/>
      <c r="C10" s="165"/>
      <c r="D10" s="165"/>
      <c r="E10" s="165"/>
      <c r="F10" s="165"/>
      <c r="G10" s="165"/>
      <c r="H10" s="165"/>
    </row>
    <row r="12" spans="1:8" ht="15" x14ac:dyDescent="0.2">
      <c r="A12" s="169" t="s">
        <v>6</v>
      </c>
      <c r="B12" s="169" t="s">
        <v>7</v>
      </c>
      <c r="C12" s="170" t="s">
        <v>8</v>
      </c>
      <c r="D12" s="170" t="s">
        <v>9</v>
      </c>
      <c r="E12" s="170" t="s">
        <v>10</v>
      </c>
      <c r="F12" s="170"/>
      <c r="G12" s="170" t="s">
        <v>11</v>
      </c>
      <c r="H12" s="170"/>
    </row>
    <row r="13" spans="1:8" ht="15" x14ac:dyDescent="0.2">
      <c r="A13" s="169"/>
      <c r="B13" s="169"/>
      <c r="C13" s="170"/>
      <c r="D13" s="170"/>
      <c r="E13" s="53" t="s">
        <v>12</v>
      </c>
      <c r="F13" s="53" t="s">
        <v>13</v>
      </c>
      <c r="G13" s="53" t="s">
        <v>12</v>
      </c>
      <c r="H13" s="53" t="s">
        <v>13</v>
      </c>
    </row>
    <row r="14" spans="1:8" x14ac:dyDescent="0.2">
      <c r="A14" s="20">
        <v>0</v>
      </c>
      <c r="B14" s="41">
        <v>1</v>
      </c>
      <c r="C14" s="42">
        <v>2</v>
      </c>
      <c r="D14" s="42">
        <v>3</v>
      </c>
      <c r="E14" s="41">
        <v>4</v>
      </c>
      <c r="F14" s="41">
        <v>5</v>
      </c>
      <c r="G14" s="41">
        <v>6</v>
      </c>
      <c r="H14" s="41">
        <v>7</v>
      </c>
    </row>
    <row r="15" spans="1:8" x14ac:dyDescent="0.2">
      <c r="A15" s="22"/>
      <c r="B15" s="15" t="s">
        <v>14</v>
      </c>
      <c r="C15" s="16" t="s">
        <v>40</v>
      </c>
      <c r="D15" s="17">
        <v>50000</v>
      </c>
      <c r="E15" s="48">
        <v>21.5</v>
      </c>
      <c r="F15" s="24">
        <f>+E15*D15</f>
        <v>1075000</v>
      </c>
      <c r="G15" s="49">
        <f>+E15</f>
        <v>21.5</v>
      </c>
      <c r="H15" s="24">
        <f>+F15</f>
        <v>1075000</v>
      </c>
    </row>
    <row r="16" spans="1:8" ht="15" x14ac:dyDescent="0.2">
      <c r="A16" s="26" t="s">
        <v>15</v>
      </c>
      <c r="B16" s="21" t="s">
        <v>58</v>
      </c>
      <c r="C16" s="18"/>
      <c r="D16" s="19"/>
      <c r="E16" s="27"/>
      <c r="F16" s="28">
        <f>SUM(F15:F15)</f>
        <v>1075000</v>
      </c>
      <c r="G16" s="50"/>
      <c r="H16" s="28">
        <f>SUM(H15:H15)</f>
        <v>1075000</v>
      </c>
    </row>
    <row r="17" spans="1:8" x14ac:dyDescent="0.2">
      <c r="A17" s="22"/>
      <c r="B17" s="44" t="s">
        <v>67</v>
      </c>
      <c r="C17" s="43" t="s">
        <v>40</v>
      </c>
      <c r="D17" s="45">
        <v>25000</v>
      </c>
      <c r="E17" s="48">
        <v>45</v>
      </c>
      <c r="F17" s="24">
        <f t="shared" ref="F17:F18" si="0">+E17*D17</f>
        <v>1125000</v>
      </c>
      <c r="G17" s="51">
        <f t="shared" ref="G17:H23" si="1">+E17</f>
        <v>45</v>
      </c>
      <c r="H17" s="24">
        <f t="shared" si="1"/>
        <v>1125000</v>
      </c>
    </row>
    <row r="18" spans="1:8" x14ac:dyDescent="0.2">
      <c r="A18" s="22"/>
      <c r="B18" s="44" t="s">
        <v>57</v>
      </c>
      <c r="C18" s="16" t="s">
        <v>40</v>
      </c>
      <c r="D18" s="17">
        <v>30000</v>
      </c>
      <c r="E18" s="48">
        <v>505</v>
      </c>
      <c r="F18" s="24">
        <f t="shared" si="0"/>
        <v>15150000</v>
      </c>
      <c r="G18" s="51">
        <f t="shared" si="1"/>
        <v>505</v>
      </c>
      <c r="H18" s="24">
        <f t="shared" si="1"/>
        <v>15150000</v>
      </c>
    </row>
    <row r="19" spans="1:8" ht="15" x14ac:dyDescent="0.2">
      <c r="A19" s="26" t="s">
        <v>16</v>
      </c>
      <c r="B19" s="21" t="s">
        <v>17</v>
      </c>
      <c r="C19" s="16"/>
      <c r="D19" s="17"/>
      <c r="E19" s="27"/>
      <c r="F19" s="28">
        <f>SUM(F17:F18)</f>
        <v>16275000</v>
      </c>
      <c r="G19" s="50"/>
      <c r="H19" s="28">
        <f>SUM(H17:H18)</f>
        <v>16275000</v>
      </c>
    </row>
    <row r="20" spans="1:8" ht="15" x14ac:dyDescent="0.2">
      <c r="A20" s="26" t="s">
        <v>18</v>
      </c>
      <c r="B20" s="21" t="s">
        <v>44</v>
      </c>
      <c r="C20" s="18"/>
      <c r="D20" s="17"/>
      <c r="E20" s="27"/>
      <c r="F20" s="28">
        <f>+F19+F16</f>
        <v>17350000</v>
      </c>
      <c r="G20" s="50"/>
      <c r="H20" s="28">
        <f t="shared" ref="H20" si="2">+H19+H16</f>
        <v>17350000</v>
      </c>
    </row>
    <row r="21" spans="1:8" ht="28.5" x14ac:dyDescent="0.2">
      <c r="A21" s="22"/>
      <c r="B21" s="37" t="s">
        <v>59</v>
      </c>
      <c r="C21" s="16" t="s">
        <v>40</v>
      </c>
      <c r="D21" s="17">
        <v>84300</v>
      </c>
      <c r="E21" s="48">
        <v>50</v>
      </c>
      <c r="F21" s="24">
        <f>+E21*D21</f>
        <v>4215000</v>
      </c>
      <c r="G21" s="51">
        <f t="shared" ref="G21:G23" si="3">+E21</f>
        <v>50</v>
      </c>
      <c r="H21" s="24">
        <f t="shared" si="1"/>
        <v>4215000</v>
      </c>
    </row>
    <row r="22" spans="1:8" x14ac:dyDescent="0.2">
      <c r="A22" s="22"/>
      <c r="B22" s="37" t="s">
        <v>60</v>
      </c>
      <c r="C22" s="16" t="s">
        <v>24</v>
      </c>
      <c r="D22" s="17">
        <v>350000</v>
      </c>
      <c r="E22" s="48">
        <v>9</v>
      </c>
      <c r="F22" s="24">
        <f>+E22*D22</f>
        <v>3150000</v>
      </c>
      <c r="G22" s="51">
        <f t="shared" si="3"/>
        <v>9</v>
      </c>
      <c r="H22" s="24">
        <f t="shared" si="1"/>
        <v>3150000</v>
      </c>
    </row>
    <row r="23" spans="1:8" x14ac:dyDescent="0.2">
      <c r="A23" s="22"/>
      <c r="B23" s="15" t="s">
        <v>46</v>
      </c>
      <c r="C23" s="16" t="s">
        <v>24</v>
      </c>
      <c r="D23" s="17">
        <v>2450000</v>
      </c>
      <c r="E23" s="48">
        <v>1</v>
      </c>
      <c r="F23" s="24">
        <f t="shared" ref="F23" si="4">+E23*D23</f>
        <v>2450000</v>
      </c>
      <c r="G23" s="51">
        <f t="shared" si="3"/>
        <v>1</v>
      </c>
      <c r="H23" s="24">
        <f t="shared" si="1"/>
        <v>2450000</v>
      </c>
    </row>
    <row r="24" spans="1:8" ht="15" x14ac:dyDescent="0.2">
      <c r="A24" s="26" t="s">
        <v>19</v>
      </c>
      <c r="B24" s="21" t="s">
        <v>47</v>
      </c>
      <c r="C24" s="18"/>
      <c r="D24" s="19"/>
      <c r="E24" s="27"/>
      <c r="F24" s="28">
        <f>SUM(F21:F23)</f>
        <v>9815000</v>
      </c>
      <c r="G24" s="50"/>
      <c r="H24" s="28">
        <f>SUM(H21:H23)</f>
        <v>9815000</v>
      </c>
    </row>
    <row r="25" spans="1:8" ht="15" x14ac:dyDescent="0.2">
      <c r="A25" s="26" t="s">
        <v>21</v>
      </c>
      <c r="B25" s="34" t="s">
        <v>48</v>
      </c>
      <c r="C25" s="18"/>
      <c r="D25" s="19"/>
      <c r="E25" s="29"/>
      <c r="F25" s="28">
        <f>+F24+F20</f>
        <v>27165000</v>
      </c>
      <c r="G25" s="50"/>
      <c r="H25" s="28">
        <f>+H24+H20</f>
        <v>27165000</v>
      </c>
    </row>
    <row r="26" spans="1:8" x14ac:dyDescent="0.2">
      <c r="A26" s="22"/>
      <c r="B26" s="15" t="s">
        <v>49</v>
      </c>
      <c r="C26" s="16" t="s">
        <v>50</v>
      </c>
      <c r="D26" s="17"/>
      <c r="E26" s="29"/>
      <c r="F26" s="29"/>
      <c r="G26" s="52"/>
      <c r="H26" s="29"/>
    </row>
    <row r="27" spans="1:8" ht="15" x14ac:dyDescent="0.2">
      <c r="A27" s="31" t="s">
        <v>22</v>
      </c>
      <c r="B27" s="21" t="s">
        <v>54</v>
      </c>
      <c r="C27" s="18"/>
      <c r="D27" s="19"/>
      <c r="E27" s="29"/>
      <c r="F27" s="28">
        <f t="shared" ref="F27:H27" si="5">+F25+F26</f>
        <v>27165000</v>
      </c>
      <c r="G27" s="28"/>
      <c r="H27" s="28">
        <f t="shared" si="5"/>
        <v>27165000</v>
      </c>
    </row>
    <row r="28" spans="1:8" ht="15" x14ac:dyDescent="0.2">
      <c r="A28" s="31" t="s">
        <v>23</v>
      </c>
      <c r="B28" s="15" t="s">
        <v>51</v>
      </c>
      <c r="C28" s="16"/>
      <c r="D28" s="17"/>
      <c r="E28" s="32"/>
      <c r="F28" s="30">
        <f t="shared" ref="F28:H28" si="6">+F27*10%</f>
        <v>2716500</v>
      </c>
      <c r="G28" s="30"/>
      <c r="H28" s="30">
        <f t="shared" si="6"/>
        <v>2716500</v>
      </c>
    </row>
    <row r="29" spans="1:8" ht="15" x14ac:dyDescent="0.2">
      <c r="A29" s="31" t="s">
        <v>25</v>
      </c>
      <c r="B29" s="21" t="s">
        <v>53</v>
      </c>
      <c r="C29" s="35" t="s">
        <v>52</v>
      </c>
      <c r="D29" s="19"/>
      <c r="E29" s="29"/>
      <c r="F29" s="28">
        <f t="shared" ref="F29:H29" si="7">+F28+F27</f>
        <v>29881500</v>
      </c>
      <c r="G29" s="28"/>
      <c r="H29" s="28">
        <f t="shared" si="7"/>
        <v>29881500</v>
      </c>
    </row>
    <row r="30" spans="1:8" ht="15" x14ac:dyDescent="0.2">
      <c r="A30" s="7"/>
      <c r="B30" s="8"/>
      <c r="C30" s="7"/>
      <c r="D30" s="9"/>
      <c r="E30" s="10"/>
      <c r="F30" s="11"/>
      <c r="G30" s="11"/>
      <c r="H30" s="11"/>
    </row>
    <row r="31" spans="1:8" ht="15" x14ac:dyDescent="0.25">
      <c r="B31" s="12" t="s">
        <v>27</v>
      </c>
    </row>
    <row r="32" spans="1:8" x14ac:dyDescent="0.2">
      <c r="B32" s="1" t="s">
        <v>28</v>
      </c>
      <c r="D32" s="164" t="s">
        <v>73</v>
      </c>
      <c r="E32" s="164"/>
    </row>
    <row r="33" spans="2:5" x14ac:dyDescent="0.2">
      <c r="D33" s="40"/>
      <c r="E33" s="40"/>
    </row>
    <row r="34" spans="2:5" x14ac:dyDescent="0.2">
      <c r="B34" s="1" t="s">
        <v>30</v>
      </c>
      <c r="D34" s="164" t="s">
        <v>31</v>
      </c>
      <c r="E34" s="164"/>
    </row>
    <row r="35" spans="2:5" x14ac:dyDescent="0.2">
      <c r="D35" s="40"/>
      <c r="E35" s="40"/>
    </row>
    <row r="36" spans="2:5" x14ac:dyDescent="0.2">
      <c r="B36" s="14" t="s">
        <v>32</v>
      </c>
      <c r="D36" s="164" t="s">
        <v>33</v>
      </c>
      <c r="E36" s="164"/>
    </row>
    <row r="37" spans="2:5" ht="15" x14ac:dyDescent="0.25">
      <c r="B37" s="12" t="s">
        <v>34</v>
      </c>
      <c r="D37" s="40"/>
      <c r="E37" s="40"/>
    </row>
    <row r="38" spans="2:5" x14ac:dyDescent="0.2">
      <c r="B38" s="1" t="s">
        <v>61</v>
      </c>
      <c r="D38" s="40" t="s">
        <v>62</v>
      </c>
      <c r="E38" s="40"/>
    </row>
    <row r="39" spans="2:5" x14ac:dyDescent="0.2">
      <c r="D39" s="40"/>
      <c r="E39" s="40"/>
    </row>
    <row r="40" spans="2:5" x14ac:dyDescent="0.2">
      <c r="B40" s="1" t="s">
        <v>63</v>
      </c>
      <c r="D40" s="40" t="s">
        <v>70</v>
      </c>
      <c r="E40" s="40"/>
    </row>
    <row r="41" spans="2:5" ht="15" x14ac:dyDescent="0.25">
      <c r="B41" s="12" t="s">
        <v>35</v>
      </c>
      <c r="D41" s="40"/>
      <c r="E41" s="40"/>
    </row>
    <row r="42" spans="2:5" x14ac:dyDescent="0.2">
      <c r="B42" s="1" t="s">
        <v>75</v>
      </c>
      <c r="D42" s="40" t="s">
        <v>74</v>
      </c>
      <c r="E42" s="46"/>
    </row>
    <row r="43" spans="2:5" x14ac:dyDescent="0.2">
      <c r="D43" s="46"/>
      <c r="E43" s="46"/>
    </row>
    <row r="44" spans="2:5" x14ac:dyDescent="0.2">
      <c r="B44" s="1" t="s">
        <v>65</v>
      </c>
      <c r="D44" s="164" t="s">
        <v>71</v>
      </c>
      <c r="E44" s="164"/>
    </row>
    <row r="45" spans="2:5" x14ac:dyDescent="0.2">
      <c r="D45" s="46"/>
      <c r="E45" s="46"/>
    </row>
    <row r="46" spans="2:5" x14ac:dyDescent="0.2">
      <c r="B46" s="1" t="s">
        <v>65</v>
      </c>
      <c r="D46" s="40" t="s">
        <v>72</v>
      </c>
      <c r="E46" s="40"/>
    </row>
    <row r="47" spans="2:5" x14ac:dyDescent="0.2">
      <c r="D47" s="46"/>
      <c r="E47" s="46"/>
    </row>
    <row r="48" spans="2:5" x14ac:dyDescent="0.2">
      <c r="B48" s="1" t="s">
        <v>36</v>
      </c>
      <c r="D48" s="40" t="s">
        <v>37</v>
      </c>
      <c r="E48" s="40"/>
    </row>
  </sheetData>
  <mergeCells count="17">
    <mergeCell ref="D32:E32"/>
    <mergeCell ref="D34:E34"/>
    <mergeCell ref="D36:E36"/>
    <mergeCell ref="D44:E44"/>
    <mergeCell ref="A8:H8"/>
    <mergeCell ref="A10:H10"/>
    <mergeCell ref="A12:A13"/>
    <mergeCell ref="B12:B13"/>
    <mergeCell ref="C12:C13"/>
    <mergeCell ref="D12:D13"/>
    <mergeCell ref="E12:F12"/>
    <mergeCell ref="G12:H12"/>
    <mergeCell ref="A1:H1"/>
    <mergeCell ref="A2:H2"/>
    <mergeCell ref="A3:H3"/>
    <mergeCell ref="B5:H5"/>
    <mergeCell ref="B6:H6"/>
  </mergeCells>
  <pageMargins left="1.1023622047244095" right="0.51181102362204722" top="0.74803149606299213" bottom="0.15748031496062992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50"/>
  <sheetViews>
    <sheetView view="pageBreakPreview" topLeftCell="A7" zoomScale="85" zoomScaleNormal="100" zoomScaleSheetLayoutView="85" workbookViewId="0">
      <selection activeCell="L28" sqref="L28"/>
    </sheetView>
  </sheetViews>
  <sheetFormatPr defaultRowHeight="14.25" x14ac:dyDescent="0.2"/>
  <cols>
    <col min="1" max="1" width="4.625" style="2" customWidth="1"/>
    <col min="2" max="2" width="61.75" style="1" customWidth="1"/>
    <col min="3" max="3" width="9.625" style="1" customWidth="1"/>
    <col min="4" max="4" width="10.5" style="1" customWidth="1"/>
    <col min="5" max="5" width="7.5" style="1" customWidth="1"/>
    <col min="6" max="6" width="16.75" style="1" customWidth="1"/>
    <col min="7" max="7" width="11.25" style="1" customWidth="1"/>
    <col min="8" max="8" width="16.875" style="1" customWidth="1"/>
    <col min="9" max="9" width="14" style="1" customWidth="1"/>
    <col min="10" max="10" width="10.125" style="1" bestFit="1" customWidth="1"/>
    <col min="11" max="16384" width="9" style="1"/>
  </cols>
  <sheetData>
    <row r="1" spans="1:8" x14ac:dyDescent="0.2">
      <c r="A1" s="165" t="s">
        <v>0</v>
      </c>
      <c r="B1" s="165"/>
      <c r="C1" s="165"/>
      <c r="D1" s="165"/>
      <c r="E1" s="165"/>
      <c r="F1" s="165"/>
      <c r="G1" s="165"/>
      <c r="H1" s="165"/>
    </row>
    <row r="2" spans="1:8" x14ac:dyDescent="0.2">
      <c r="A2" s="165" t="s">
        <v>1</v>
      </c>
      <c r="B2" s="165"/>
      <c r="C2" s="165"/>
      <c r="D2" s="165"/>
      <c r="E2" s="165"/>
      <c r="F2" s="165"/>
      <c r="G2" s="165"/>
      <c r="H2" s="165"/>
    </row>
    <row r="3" spans="1:8" x14ac:dyDescent="0.2">
      <c r="A3" s="165" t="s">
        <v>2</v>
      </c>
      <c r="B3" s="165"/>
      <c r="C3" s="165"/>
      <c r="D3" s="165"/>
      <c r="E3" s="165"/>
      <c r="F3" s="165"/>
      <c r="G3" s="165"/>
      <c r="H3" s="165"/>
    </row>
    <row r="5" spans="1:8" ht="15" x14ac:dyDescent="0.25">
      <c r="B5" s="168" t="s">
        <v>38</v>
      </c>
      <c r="C5" s="168"/>
      <c r="D5" s="168"/>
      <c r="E5" s="168"/>
      <c r="F5" s="168"/>
      <c r="G5" s="168"/>
      <c r="H5" s="168"/>
    </row>
    <row r="6" spans="1:8" ht="15" x14ac:dyDescent="0.25">
      <c r="B6" s="168" t="s">
        <v>3</v>
      </c>
      <c r="C6" s="168"/>
      <c r="D6" s="168"/>
      <c r="E6" s="168"/>
      <c r="F6" s="168"/>
      <c r="G6" s="168"/>
      <c r="H6" s="168"/>
    </row>
    <row r="7" spans="1:8" ht="15" x14ac:dyDescent="0.25">
      <c r="B7" s="58"/>
      <c r="C7" s="58"/>
      <c r="D7" s="47" t="s">
        <v>68</v>
      </c>
      <c r="E7" s="47"/>
      <c r="F7" s="47"/>
    </row>
    <row r="8" spans="1:8" x14ac:dyDescent="0.2">
      <c r="A8" s="165" t="s">
        <v>81</v>
      </c>
      <c r="B8" s="165"/>
      <c r="C8" s="165"/>
      <c r="D8" s="165"/>
      <c r="E8" s="165"/>
      <c r="F8" s="165"/>
      <c r="G8" s="165"/>
      <c r="H8" s="165"/>
    </row>
    <row r="9" spans="1:8" x14ac:dyDescent="0.2">
      <c r="A9" s="55"/>
      <c r="B9" s="55"/>
      <c r="C9" s="55"/>
      <c r="D9" s="55"/>
      <c r="E9" s="55"/>
      <c r="F9" s="55"/>
      <c r="G9" s="55"/>
      <c r="H9" s="55"/>
    </row>
    <row r="10" spans="1:8" x14ac:dyDescent="0.2">
      <c r="A10" s="165" t="s">
        <v>39</v>
      </c>
      <c r="B10" s="165"/>
      <c r="C10" s="165"/>
      <c r="D10" s="165"/>
      <c r="E10" s="165"/>
      <c r="F10" s="165"/>
      <c r="G10" s="165"/>
      <c r="H10" s="165"/>
    </row>
    <row r="11" spans="1:8" ht="9" customHeight="1" x14ac:dyDescent="0.2"/>
    <row r="12" spans="1:8" ht="15" x14ac:dyDescent="0.2">
      <c r="A12" s="169" t="s">
        <v>6</v>
      </c>
      <c r="B12" s="169" t="s">
        <v>7</v>
      </c>
      <c r="C12" s="170" t="s">
        <v>8</v>
      </c>
      <c r="D12" s="170" t="s">
        <v>9</v>
      </c>
      <c r="E12" s="170" t="s">
        <v>10</v>
      </c>
      <c r="F12" s="170"/>
      <c r="G12" s="170" t="s">
        <v>11</v>
      </c>
      <c r="H12" s="170"/>
    </row>
    <row r="13" spans="1:8" ht="15" x14ac:dyDescent="0.2">
      <c r="A13" s="169"/>
      <c r="B13" s="169"/>
      <c r="C13" s="170"/>
      <c r="D13" s="170"/>
      <c r="E13" s="59" t="s">
        <v>12</v>
      </c>
      <c r="F13" s="59" t="s">
        <v>13</v>
      </c>
      <c r="G13" s="59" t="s">
        <v>12</v>
      </c>
      <c r="H13" s="59" t="s">
        <v>13</v>
      </c>
    </row>
    <row r="14" spans="1:8" x14ac:dyDescent="0.2">
      <c r="A14" s="20">
        <v>0</v>
      </c>
      <c r="B14" s="56">
        <v>1</v>
      </c>
      <c r="C14" s="57">
        <v>2</v>
      </c>
      <c r="D14" s="57">
        <v>3</v>
      </c>
      <c r="E14" s="56">
        <v>4</v>
      </c>
      <c r="F14" s="56">
        <v>5</v>
      </c>
      <c r="G14" s="56">
        <v>6</v>
      </c>
      <c r="H14" s="56">
        <v>7</v>
      </c>
    </row>
    <row r="15" spans="1:8" x14ac:dyDescent="0.2">
      <c r="A15" s="22"/>
      <c r="B15" s="15" t="s">
        <v>14</v>
      </c>
      <c r="C15" s="16" t="s">
        <v>40</v>
      </c>
      <c r="D15" s="17">
        <v>50000</v>
      </c>
      <c r="E15" s="48"/>
      <c r="F15" s="24">
        <f>+E15*D15</f>
        <v>0</v>
      </c>
      <c r="G15" s="49">
        <v>21.5</v>
      </c>
      <c r="H15" s="24">
        <v>1075000</v>
      </c>
    </row>
    <row r="16" spans="1:8" ht="15" x14ac:dyDescent="0.2">
      <c r="A16" s="26" t="s">
        <v>15</v>
      </c>
      <c r="B16" s="21" t="s">
        <v>58</v>
      </c>
      <c r="C16" s="16"/>
      <c r="D16" s="19"/>
      <c r="E16" s="27"/>
      <c r="F16" s="28">
        <f>SUM(F15:F15)</f>
        <v>0</v>
      </c>
      <c r="G16" s="50"/>
      <c r="H16" s="28">
        <f>SUM(H15:H15)</f>
        <v>1075000</v>
      </c>
    </row>
    <row r="17" spans="1:10" x14ac:dyDescent="0.2">
      <c r="A17" s="22"/>
      <c r="B17" s="44" t="s">
        <v>67</v>
      </c>
      <c r="C17" s="16" t="s">
        <v>40</v>
      </c>
      <c r="D17" s="45">
        <v>25000</v>
      </c>
      <c r="E17" s="48"/>
      <c r="F17" s="24">
        <f t="shared" ref="F17:F20" si="0">+E17*D17</f>
        <v>0</v>
      </c>
      <c r="G17" s="51">
        <v>45</v>
      </c>
      <c r="H17" s="24">
        <v>1125000</v>
      </c>
    </row>
    <row r="18" spans="1:10" x14ac:dyDescent="0.2">
      <c r="A18" s="22"/>
      <c r="B18" s="44" t="s">
        <v>82</v>
      </c>
      <c r="C18" s="16" t="s">
        <v>40</v>
      </c>
      <c r="D18" s="45">
        <v>35000</v>
      </c>
      <c r="E18" s="48">
        <v>14</v>
      </c>
      <c r="F18" s="24">
        <f t="shared" si="0"/>
        <v>490000</v>
      </c>
      <c r="G18" s="51">
        <v>14</v>
      </c>
      <c r="H18" s="24">
        <v>490000</v>
      </c>
    </row>
    <row r="19" spans="1:10" x14ac:dyDescent="0.2">
      <c r="A19" s="22"/>
      <c r="B19" s="44" t="s">
        <v>80</v>
      </c>
      <c r="C19" s="16" t="s">
        <v>40</v>
      </c>
      <c r="D19" s="45">
        <v>38500</v>
      </c>
      <c r="E19" s="48">
        <v>100</v>
      </c>
      <c r="F19" s="24">
        <f t="shared" si="0"/>
        <v>3850000</v>
      </c>
      <c r="G19" s="51">
        <v>190</v>
      </c>
      <c r="H19" s="24">
        <v>7315000</v>
      </c>
    </row>
    <row r="20" spans="1:10" x14ac:dyDescent="0.2">
      <c r="A20" s="22"/>
      <c r="B20" s="44" t="s">
        <v>57</v>
      </c>
      <c r="C20" s="16" t="s">
        <v>40</v>
      </c>
      <c r="D20" s="17">
        <v>30000</v>
      </c>
      <c r="E20" s="48">
        <v>920</v>
      </c>
      <c r="F20" s="24">
        <f t="shared" si="0"/>
        <v>27600000</v>
      </c>
      <c r="G20" s="51">
        <v>3559</v>
      </c>
      <c r="H20" s="24">
        <v>106770000</v>
      </c>
    </row>
    <row r="21" spans="1:10" ht="15" x14ac:dyDescent="0.2">
      <c r="A21" s="26" t="s">
        <v>16</v>
      </c>
      <c r="B21" s="21" t="s">
        <v>17</v>
      </c>
      <c r="C21" s="16"/>
      <c r="D21" s="17"/>
      <c r="E21" s="27"/>
      <c r="F21" s="28">
        <f>SUM(F17:F20)</f>
        <v>31940000</v>
      </c>
      <c r="G21" s="50"/>
      <c r="H21" s="28">
        <f>SUM(H17:H20)</f>
        <v>115700000</v>
      </c>
    </row>
    <row r="22" spans="1:10" ht="15" x14ac:dyDescent="0.2">
      <c r="A22" s="26" t="s">
        <v>18</v>
      </c>
      <c r="B22" s="21" t="s">
        <v>44</v>
      </c>
      <c r="C22" s="18"/>
      <c r="D22" s="17"/>
      <c r="E22" s="27"/>
      <c r="F22" s="28">
        <f>+F21+F16</f>
        <v>31940000</v>
      </c>
      <c r="G22" s="50"/>
      <c r="H22" s="28">
        <f>+H21+H16</f>
        <v>116775000</v>
      </c>
    </row>
    <row r="23" spans="1:10" ht="28.5" x14ac:dyDescent="0.2">
      <c r="A23" s="22"/>
      <c r="B23" s="37" t="s">
        <v>59</v>
      </c>
      <c r="C23" s="16" t="s">
        <v>40</v>
      </c>
      <c r="D23" s="17">
        <v>84300</v>
      </c>
      <c r="E23" s="48">
        <v>100</v>
      </c>
      <c r="F23" s="24">
        <f>+E23*D23</f>
        <v>8430000</v>
      </c>
      <c r="G23" s="51">
        <v>150</v>
      </c>
      <c r="H23" s="24">
        <v>12645000</v>
      </c>
    </row>
    <row r="24" spans="1:10" x14ac:dyDescent="0.2">
      <c r="A24" s="22"/>
      <c r="B24" s="37" t="s">
        <v>60</v>
      </c>
      <c r="C24" s="16" t="s">
        <v>24</v>
      </c>
      <c r="D24" s="17">
        <v>350000</v>
      </c>
      <c r="E24" s="48"/>
      <c r="F24" s="24">
        <f>+E24*D24</f>
        <v>0</v>
      </c>
      <c r="G24" s="51">
        <v>9</v>
      </c>
      <c r="H24" s="24">
        <v>3150000</v>
      </c>
    </row>
    <row r="25" spans="1:10" x14ac:dyDescent="0.2">
      <c r="A25" s="22"/>
      <c r="B25" s="15" t="s">
        <v>46</v>
      </c>
      <c r="C25" s="16" t="s">
        <v>24</v>
      </c>
      <c r="D25" s="17">
        <v>2450000</v>
      </c>
      <c r="E25" s="48">
        <v>1</v>
      </c>
      <c r="F25" s="24">
        <f t="shared" ref="F25" si="1">+E25*D25</f>
        <v>2450000</v>
      </c>
      <c r="G25" s="51">
        <v>2</v>
      </c>
      <c r="H25" s="51">
        <v>4900000</v>
      </c>
    </row>
    <row r="26" spans="1:10" ht="15" x14ac:dyDescent="0.2">
      <c r="A26" s="26" t="s">
        <v>19</v>
      </c>
      <c r="B26" s="21" t="s">
        <v>47</v>
      </c>
      <c r="C26" s="18"/>
      <c r="D26" s="19"/>
      <c r="E26" s="27"/>
      <c r="F26" s="28">
        <f>SUM(F23:F25)</f>
        <v>10880000</v>
      </c>
      <c r="G26" s="50"/>
      <c r="H26" s="28">
        <f>SUM(H23:H25)</f>
        <v>20695000</v>
      </c>
    </row>
    <row r="27" spans="1:10" ht="15" x14ac:dyDescent="0.2">
      <c r="A27" s="26" t="s">
        <v>21</v>
      </c>
      <c r="B27" s="34" t="s">
        <v>48</v>
      </c>
      <c r="C27" s="18"/>
      <c r="D27" s="19"/>
      <c r="E27" s="29"/>
      <c r="F27" s="28">
        <f>+F26+F22</f>
        <v>42820000</v>
      </c>
      <c r="G27" s="50"/>
      <c r="H27" s="28">
        <f>+H26+H22</f>
        <v>137470000</v>
      </c>
    </row>
    <row r="28" spans="1:10" x14ac:dyDescent="0.2">
      <c r="A28" s="22"/>
      <c r="B28" s="15" t="s">
        <v>49</v>
      </c>
      <c r="C28" s="16" t="s">
        <v>50</v>
      </c>
      <c r="D28" s="17"/>
      <c r="E28" s="29"/>
      <c r="F28" s="29"/>
      <c r="G28" s="52"/>
      <c r="H28" s="29"/>
    </row>
    <row r="29" spans="1:10" ht="15" x14ac:dyDescent="0.2">
      <c r="A29" s="31" t="s">
        <v>22</v>
      </c>
      <c r="B29" s="21" t="s">
        <v>54</v>
      </c>
      <c r="C29" s="18"/>
      <c r="D29" s="19"/>
      <c r="E29" s="29"/>
      <c r="F29" s="28">
        <f t="shared" ref="F29:H29" si="2">+F27+F28</f>
        <v>42820000</v>
      </c>
      <c r="G29" s="28"/>
      <c r="H29" s="28">
        <f t="shared" si="2"/>
        <v>137470000</v>
      </c>
    </row>
    <row r="30" spans="1:10" ht="15" x14ac:dyDescent="0.2">
      <c r="A30" s="31" t="s">
        <v>23</v>
      </c>
      <c r="B30" s="15" t="s">
        <v>51</v>
      </c>
      <c r="C30" s="16"/>
      <c r="D30" s="17"/>
      <c r="E30" s="32"/>
      <c r="F30" s="30">
        <f t="shared" ref="F30:H30" si="3">+F29*10%</f>
        <v>4282000</v>
      </c>
      <c r="G30" s="30"/>
      <c r="H30" s="30">
        <f t="shared" si="3"/>
        <v>13747000</v>
      </c>
    </row>
    <row r="31" spans="1:10" ht="15" x14ac:dyDescent="0.2">
      <c r="A31" s="31" t="s">
        <v>25</v>
      </c>
      <c r="B31" s="21" t="s">
        <v>53</v>
      </c>
      <c r="C31" s="35" t="s">
        <v>52</v>
      </c>
      <c r="D31" s="19"/>
      <c r="E31" s="29"/>
      <c r="F31" s="28">
        <f t="shared" ref="F31:H31" si="4">+F30+F29</f>
        <v>47102000</v>
      </c>
      <c r="G31" s="28"/>
      <c r="H31" s="28">
        <f t="shared" si="4"/>
        <v>151217000</v>
      </c>
      <c r="J31" s="66"/>
    </row>
    <row r="32" spans="1:10" ht="15" x14ac:dyDescent="0.2">
      <c r="A32" s="7"/>
      <c r="B32" s="8"/>
      <c r="C32" s="7"/>
      <c r="D32" s="9"/>
      <c r="E32" s="10"/>
      <c r="F32" s="11"/>
      <c r="G32" s="11"/>
      <c r="H32" s="11"/>
    </row>
    <row r="33" spans="2:5" ht="15" x14ac:dyDescent="0.25">
      <c r="B33" s="12" t="s">
        <v>27</v>
      </c>
    </row>
    <row r="34" spans="2:5" x14ac:dyDescent="0.2">
      <c r="B34" s="1" t="s">
        <v>28</v>
      </c>
      <c r="D34" s="164" t="s">
        <v>73</v>
      </c>
      <c r="E34" s="164"/>
    </row>
    <row r="35" spans="2:5" ht="9.75" customHeight="1" x14ac:dyDescent="0.2">
      <c r="D35" s="54"/>
      <c r="E35" s="54"/>
    </row>
    <row r="36" spans="2:5" x14ac:dyDescent="0.2">
      <c r="B36" s="1" t="s">
        <v>30</v>
      </c>
      <c r="D36" s="164" t="s">
        <v>31</v>
      </c>
      <c r="E36" s="164"/>
    </row>
    <row r="37" spans="2:5" ht="9.75" customHeight="1" x14ac:dyDescent="0.2">
      <c r="D37" s="54"/>
      <c r="E37" s="54"/>
    </row>
    <row r="38" spans="2:5" x14ac:dyDescent="0.2">
      <c r="B38" s="14" t="s">
        <v>76</v>
      </c>
      <c r="D38" s="164" t="s">
        <v>77</v>
      </c>
      <c r="E38" s="164"/>
    </row>
    <row r="39" spans="2:5" ht="15" x14ac:dyDescent="0.25">
      <c r="B39" s="12" t="s">
        <v>34</v>
      </c>
      <c r="D39" s="54"/>
      <c r="E39" s="54"/>
    </row>
    <row r="40" spans="2:5" x14ac:dyDescent="0.2">
      <c r="B40" s="1" t="s">
        <v>61</v>
      </c>
      <c r="D40" s="54" t="s">
        <v>62</v>
      </c>
      <c r="E40" s="54"/>
    </row>
    <row r="41" spans="2:5" ht="9.75" customHeight="1" x14ac:dyDescent="0.2">
      <c r="D41" s="54"/>
      <c r="E41" s="54"/>
    </row>
    <row r="42" spans="2:5" x14ac:dyDescent="0.2">
      <c r="B42" s="1" t="s">
        <v>63</v>
      </c>
      <c r="D42" s="54" t="s">
        <v>70</v>
      </c>
      <c r="E42" s="54"/>
    </row>
    <row r="43" spans="2:5" ht="15" x14ac:dyDescent="0.25">
      <c r="B43" s="12" t="s">
        <v>35</v>
      </c>
      <c r="D43" s="54"/>
      <c r="E43" s="54"/>
    </row>
    <row r="44" spans="2:5" x14ac:dyDescent="0.2">
      <c r="B44" s="1" t="s">
        <v>75</v>
      </c>
      <c r="D44" s="54" t="s">
        <v>74</v>
      </c>
      <c r="E44" s="54"/>
    </row>
    <row r="45" spans="2:5" ht="9.75" customHeight="1" x14ac:dyDescent="0.2">
      <c r="D45" s="54"/>
      <c r="E45" s="54"/>
    </row>
    <row r="46" spans="2:5" x14ac:dyDescent="0.2">
      <c r="B46" s="1" t="s">
        <v>65</v>
      </c>
      <c r="D46" s="164" t="s">
        <v>71</v>
      </c>
      <c r="E46" s="164"/>
    </row>
    <row r="47" spans="2:5" ht="9.75" customHeight="1" x14ac:dyDescent="0.2">
      <c r="D47" s="54"/>
      <c r="E47" s="54"/>
    </row>
    <row r="48" spans="2:5" x14ac:dyDescent="0.2">
      <c r="B48" s="1" t="s">
        <v>79</v>
      </c>
      <c r="D48" s="54" t="s">
        <v>78</v>
      </c>
      <c r="E48" s="54"/>
    </row>
    <row r="49" spans="2:5" ht="9.75" customHeight="1" x14ac:dyDescent="0.2">
      <c r="D49" s="54"/>
      <c r="E49" s="54"/>
    </row>
    <row r="50" spans="2:5" x14ac:dyDescent="0.2">
      <c r="B50" s="1" t="s">
        <v>36</v>
      </c>
      <c r="D50" s="54" t="s">
        <v>37</v>
      </c>
      <c r="E50" s="54"/>
    </row>
  </sheetData>
  <mergeCells count="17">
    <mergeCell ref="A8:H8"/>
    <mergeCell ref="A1:H1"/>
    <mergeCell ref="A2:H2"/>
    <mergeCell ref="A3:H3"/>
    <mergeCell ref="B5:H5"/>
    <mergeCell ref="B6:H6"/>
    <mergeCell ref="D34:E34"/>
    <mergeCell ref="D36:E36"/>
    <mergeCell ref="D38:E38"/>
    <mergeCell ref="D46:E46"/>
    <mergeCell ref="A10:H10"/>
    <mergeCell ref="A12:A13"/>
    <mergeCell ref="B12:B13"/>
    <mergeCell ref="C12:C13"/>
    <mergeCell ref="D12:D13"/>
    <mergeCell ref="E12:F12"/>
    <mergeCell ref="G12:H12"/>
  </mergeCells>
  <pageMargins left="0.70866141732283472" right="0.70866141732283472" top="0.51181102362204722" bottom="0.51181102362204722" header="0" footer="0"/>
  <pageSetup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view="pageBreakPreview" zoomScale="80" zoomScaleNormal="100" zoomScaleSheetLayoutView="80" workbookViewId="0">
      <selection activeCell="L28" sqref="L28"/>
    </sheetView>
  </sheetViews>
  <sheetFormatPr defaultRowHeight="14.25" x14ac:dyDescent="0.2"/>
  <cols>
    <col min="1" max="1" width="4.625" style="2" customWidth="1"/>
    <col min="2" max="2" width="61.75" style="1" customWidth="1"/>
    <col min="3" max="3" width="9.625" style="1" customWidth="1"/>
    <col min="4" max="4" width="10.5" style="1" customWidth="1"/>
    <col min="5" max="5" width="7.5" style="1" customWidth="1"/>
    <col min="6" max="6" width="16.75" style="1" customWidth="1"/>
    <col min="7" max="7" width="11.25" style="1" customWidth="1"/>
    <col min="8" max="8" width="16.875" style="1" customWidth="1"/>
    <col min="9" max="9" width="14" style="1" customWidth="1"/>
    <col min="10" max="10" width="10.125" style="1" bestFit="1" customWidth="1"/>
    <col min="11" max="16384" width="9" style="1"/>
  </cols>
  <sheetData>
    <row r="1" spans="1:8" x14ac:dyDescent="0.2">
      <c r="A1" s="165" t="s">
        <v>0</v>
      </c>
      <c r="B1" s="165"/>
      <c r="C1" s="165"/>
      <c r="D1" s="165"/>
      <c r="E1" s="165"/>
      <c r="F1" s="165"/>
      <c r="G1" s="165"/>
      <c r="H1" s="165"/>
    </row>
    <row r="2" spans="1:8" x14ac:dyDescent="0.2">
      <c r="A2" s="165" t="s">
        <v>1</v>
      </c>
      <c r="B2" s="165"/>
      <c r="C2" s="165"/>
      <c r="D2" s="165"/>
      <c r="E2" s="165"/>
      <c r="F2" s="165"/>
      <c r="G2" s="165"/>
      <c r="H2" s="165"/>
    </row>
    <row r="3" spans="1:8" x14ac:dyDescent="0.2">
      <c r="A3" s="165" t="s">
        <v>107</v>
      </c>
      <c r="B3" s="165"/>
      <c r="C3" s="165"/>
      <c r="D3" s="165"/>
      <c r="E3" s="165"/>
      <c r="F3" s="165"/>
      <c r="G3" s="165"/>
      <c r="H3" s="165"/>
    </row>
    <row r="4" spans="1:8" ht="8.25" customHeight="1" x14ac:dyDescent="0.2"/>
    <row r="5" spans="1:8" ht="15" x14ac:dyDescent="0.25">
      <c r="B5" s="168" t="s">
        <v>38</v>
      </c>
      <c r="C5" s="168"/>
      <c r="D5" s="168"/>
      <c r="E5" s="168"/>
      <c r="F5" s="168"/>
      <c r="G5" s="168"/>
      <c r="H5" s="168"/>
    </row>
    <row r="6" spans="1:8" ht="15" x14ac:dyDescent="0.25">
      <c r="B6" s="168" t="s">
        <v>3</v>
      </c>
      <c r="C6" s="168"/>
      <c r="D6" s="168"/>
      <c r="E6" s="168"/>
      <c r="F6" s="168"/>
      <c r="G6" s="168"/>
      <c r="H6" s="168"/>
    </row>
    <row r="7" spans="1:8" ht="15" x14ac:dyDescent="0.25">
      <c r="B7" s="60"/>
      <c r="C7" s="60"/>
      <c r="D7" s="47" t="s">
        <v>68</v>
      </c>
      <c r="E7" s="47"/>
      <c r="F7" s="47"/>
    </row>
    <row r="8" spans="1:8" x14ac:dyDescent="0.2">
      <c r="A8" s="165" t="s">
        <v>81</v>
      </c>
      <c r="B8" s="165"/>
      <c r="C8" s="165"/>
      <c r="D8" s="165"/>
      <c r="E8" s="165"/>
      <c r="F8" s="165"/>
      <c r="G8" s="165"/>
      <c r="H8" s="165"/>
    </row>
    <row r="9" spans="1:8" ht="8.25" customHeight="1" x14ac:dyDescent="0.2">
      <c r="A9" s="61"/>
      <c r="B9" s="61"/>
      <c r="C9" s="61"/>
      <c r="D9" s="61"/>
      <c r="E9" s="61"/>
      <c r="F9" s="61"/>
      <c r="G9" s="61"/>
      <c r="H9" s="61"/>
    </row>
    <row r="10" spans="1:8" x14ac:dyDescent="0.2">
      <c r="A10" s="165" t="s">
        <v>39</v>
      </c>
      <c r="B10" s="165"/>
      <c r="C10" s="165"/>
      <c r="D10" s="165"/>
      <c r="E10" s="165"/>
      <c r="F10" s="165"/>
      <c r="G10" s="165"/>
      <c r="H10" s="165"/>
    </row>
    <row r="11" spans="1:8" ht="9" customHeight="1" x14ac:dyDescent="0.2"/>
    <row r="12" spans="1:8" ht="15" x14ac:dyDescent="0.2">
      <c r="A12" s="169" t="s">
        <v>6</v>
      </c>
      <c r="B12" s="169" t="s">
        <v>7</v>
      </c>
      <c r="C12" s="170" t="s">
        <v>8</v>
      </c>
      <c r="D12" s="170" t="s">
        <v>9</v>
      </c>
      <c r="E12" s="170" t="s">
        <v>10</v>
      </c>
      <c r="F12" s="170"/>
      <c r="G12" s="170" t="s">
        <v>11</v>
      </c>
      <c r="H12" s="170"/>
    </row>
    <row r="13" spans="1:8" ht="15" x14ac:dyDescent="0.2">
      <c r="A13" s="169"/>
      <c r="B13" s="169"/>
      <c r="C13" s="170"/>
      <c r="D13" s="170"/>
      <c r="E13" s="65" t="s">
        <v>12</v>
      </c>
      <c r="F13" s="65" t="s">
        <v>13</v>
      </c>
      <c r="G13" s="65" t="s">
        <v>12</v>
      </c>
      <c r="H13" s="65" t="s">
        <v>13</v>
      </c>
    </row>
    <row r="14" spans="1:8" x14ac:dyDescent="0.2">
      <c r="A14" s="20">
        <v>0</v>
      </c>
      <c r="B14" s="63">
        <v>1</v>
      </c>
      <c r="C14" s="64">
        <v>2</v>
      </c>
      <c r="D14" s="64">
        <v>3</v>
      </c>
      <c r="E14" s="63">
        <v>4</v>
      </c>
      <c r="F14" s="63">
        <v>5</v>
      </c>
      <c r="G14" s="63">
        <v>6</v>
      </c>
      <c r="H14" s="63">
        <v>7</v>
      </c>
    </row>
    <row r="15" spans="1:8" x14ac:dyDescent="0.2">
      <c r="A15" s="22"/>
      <c r="B15" s="15" t="s">
        <v>14</v>
      </c>
      <c r="C15" s="16" t="s">
        <v>40</v>
      </c>
      <c r="D15" s="17">
        <v>50000</v>
      </c>
      <c r="E15" s="48"/>
      <c r="F15" s="24">
        <f>+E15*D15</f>
        <v>0</v>
      </c>
      <c r="G15" s="49">
        <v>21.5</v>
      </c>
      <c r="H15" s="24">
        <v>1075000</v>
      </c>
    </row>
    <row r="16" spans="1:8" ht="15" x14ac:dyDescent="0.2">
      <c r="A16" s="26" t="s">
        <v>15</v>
      </c>
      <c r="B16" s="21" t="s">
        <v>58</v>
      </c>
      <c r="C16" s="16"/>
      <c r="D16" s="19"/>
      <c r="E16" s="27"/>
      <c r="F16" s="28">
        <f>SUM(F15:F15)</f>
        <v>0</v>
      </c>
      <c r="G16" s="50"/>
      <c r="H16" s="28">
        <f>SUM(H15:H15)</f>
        <v>1075000</v>
      </c>
    </row>
    <row r="17" spans="1:10" x14ac:dyDescent="0.2">
      <c r="A17" s="22"/>
      <c r="B17" s="44" t="s">
        <v>67</v>
      </c>
      <c r="C17" s="16" t="s">
        <v>40</v>
      </c>
      <c r="D17" s="45">
        <v>25000</v>
      </c>
      <c r="E17" s="48"/>
      <c r="F17" s="24">
        <f t="shared" ref="F17:F20" si="0">+E17*D17</f>
        <v>0</v>
      </c>
      <c r="G17" s="51">
        <v>45</v>
      </c>
      <c r="H17" s="24">
        <v>1125000</v>
      </c>
    </row>
    <row r="18" spans="1:10" x14ac:dyDescent="0.2">
      <c r="A18" s="22"/>
      <c r="B18" s="44" t="s">
        <v>82</v>
      </c>
      <c r="C18" s="16" t="s">
        <v>40</v>
      </c>
      <c r="D18" s="45">
        <v>35000</v>
      </c>
      <c r="E18" s="48">
        <v>14</v>
      </c>
      <c r="F18" s="24">
        <f t="shared" si="0"/>
        <v>490000</v>
      </c>
      <c r="G18" s="51">
        <v>14</v>
      </c>
      <c r="H18" s="24">
        <v>490000</v>
      </c>
    </row>
    <row r="19" spans="1:10" x14ac:dyDescent="0.2">
      <c r="A19" s="22"/>
      <c r="B19" s="44" t="s">
        <v>80</v>
      </c>
      <c r="C19" s="16" t="s">
        <v>40</v>
      </c>
      <c r="D19" s="45">
        <v>38500</v>
      </c>
      <c r="E19" s="48">
        <v>100</v>
      </c>
      <c r="F19" s="24">
        <f t="shared" si="0"/>
        <v>3850000</v>
      </c>
      <c r="G19" s="51">
        <v>190</v>
      </c>
      <c r="H19" s="24">
        <v>7315000</v>
      </c>
    </row>
    <row r="20" spans="1:10" x14ac:dyDescent="0.2">
      <c r="A20" s="22"/>
      <c r="B20" s="44" t="s">
        <v>57</v>
      </c>
      <c r="C20" s="16" t="s">
        <v>40</v>
      </c>
      <c r="D20" s="17">
        <v>30000</v>
      </c>
      <c r="E20" s="48">
        <v>920</v>
      </c>
      <c r="F20" s="24">
        <f t="shared" si="0"/>
        <v>27600000</v>
      </c>
      <c r="G20" s="51">
        <v>3559</v>
      </c>
      <c r="H20" s="24">
        <v>106770000</v>
      </c>
    </row>
    <row r="21" spans="1:10" ht="15" x14ac:dyDescent="0.2">
      <c r="A21" s="26" t="s">
        <v>16</v>
      </c>
      <c r="B21" s="21" t="s">
        <v>17</v>
      </c>
      <c r="C21" s="16"/>
      <c r="D21" s="17"/>
      <c r="E21" s="27"/>
      <c r="F21" s="28">
        <f>SUM(F17:F20)</f>
        <v>31940000</v>
      </c>
      <c r="G21" s="50"/>
      <c r="H21" s="28">
        <f>SUM(H17:H20)</f>
        <v>115700000</v>
      </c>
    </row>
    <row r="22" spans="1:10" ht="15" x14ac:dyDescent="0.2">
      <c r="A22" s="26" t="s">
        <v>18</v>
      </c>
      <c r="B22" s="21" t="s">
        <v>44</v>
      </c>
      <c r="C22" s="18"/>
      <c r="D22" s="17"/>
      <c r="E22" s="27"/>
      <c r="F22" s="28">
        <f>+F21+F16</f>
        <v>31940000</v>
      </c>
      <c r="G22" s="50"/>
      <c r="H22" s="28">
        <f>+H21+H16</f>
        <v>116775000</v>
      </c>
    </row>
    <row r="23" spans="1:10" ht="28.5" x14ac:dyDescent="0.2">
      <c r="A23" s="22"/>
      <c r="B23" s="37" t="s">
        <v>59</v>
      </c>
      <c r="C23" s="16" t="s">
        <v>40</v>
      </c>
      <c r="D23" s="17">
        <v>84300</v>
      </c>
      <c r="E23" s="48"/>
      <c r="F23" s="24"/>
      <c r="G23" s="51">
        <v>150</v>
      </c>
      <c r="H23" s="24">
        <v>12645000</v>
      </c>
    </row>
    <row r="24" spans="1:10" x14ac:dyDescent="0.2">
      <c r="A24" s="22"/>
      <c r="B24" s="37" t="s">
        <v>60</v>
      </c>
      <c r="C24" s="16" t="s">
        <v>24</v>
      </c>
      <c r="D24" s="17">
        <v>350000</v>
      </c>
      <c r="E24" s="48"/>
      <c r="F24" s="24">
        <f>+E24*D24</f>
        <v>0</v>
      </c>
      <c r="G24" s="51">
        <v>9</v>
      </c>
      <c r="H24" s="24">
        <v>3150000</v>
      </c>
    </row>
    <row r="25" spans="1:10" x14ac:dyDescent="0.2">
      <c r="A25" s="22"/>
      <c r="B25" s="15" t="s">
        <v>46</v>
      </c>
      <c r="C25" s="16" t="s">
        <v>24</v>
      </c>
      <c r="D25" s="17">
        <v>2450000</v>
      </c>
      <c r="E25" s="48">
        <v>1</v>
      </c>
      <c r="F25" s="24">
        <f t="shared" ref="F25" si="1">+E25*D25</f>
        <v>2450000</v>
      </c>
      <c r="G25" s="51">
        <v>3</v>
      </c>
      <c r="H25" s="51">
        <v>7350000</v>
      </c>
    </row>
    <row r="26" spans="1:10" ht="15" x14ac:dyDescent="0.2">
      <c r="A26" s="26" t="s">
        <v>19</v>
      </c>
      <c r="B26" s="21" t="s">
        <v>47</v>
      </c>
      <c r="C26" s="18"/>
      <c r="D26" s="19"/>
      <c r="E26" s="27"/>
      <c r="F26" s="28">
        <f>SUM(F23:F25)</f>
        <v>2450000</v>
      </c>
      <c r="G26" s="50"/>
      <c r="H26" s="28">
        <f>SUM(H23:H25)</f>
        <v>23145000</v>
      </c>
    </row>
    <row r="27" spans="1:10" ht="15" x14ac:dyDescent="0.2">
      <c r="A27" s="26" t="s">
        <v>21</v>
      </c>
      <c r="B27" s="34" t="s">
        <v>48</v>
      </c>
      <c r="C27" s="18"/>
      <c r="D27" s="19"/>
      <c r="E27" s="29"/>
      <c r="F27" s="28">
        <f>+F26+F22</f>
        <v>34390000</v>
      </c>
      <c r="G27" s="50"/>
      <c r="H27" s="28">
        <f>+H26+H22</f>
        <v>139920000</v>
      </c>
    </row>
    <row r="28" spans="1:10" x14ac:dyDescent="0.2">
      <c r="A28" s="22"/>
      <c r="B28" s="15" t="s">
        <v>49</v>
      </c>
      <c r="C28" s="16" t="s">
        <v>50</v>
      </c>
      <c r="D28" s="17"/>
      <c r="E28" s="29"/>
      <c r="F28" s="29"/>
      <c r="G28" s="52"/>
      <c r="H28" s="29"/>
    </row>
    <row r="29" spans="1:10" ht="15" x14ac:dyDescent="0.2">
      <c r="A29" s="31" t="s">
        <v>22</v>
      </c>
      <c r="B29" s="21" t="s">
        <v>54</v>
      </c>
      <c r="C29" s="18"/>
      <c r="D29" s="19"/>
      <c r="E29" s="29"/>
      <c r="F29" s="28">
        <f t="shared" ref="F29:H29" si="2">+F27+F28</f>
        <v>34390000</v>
      </c>
      <c r="G29" s="28"/>
      <c r="H29" s="28">
        <f t="shared" si="2"/>
        <v>139920000</v>
      </c>
    </row>
    <row r="30" spans="1:10" ht="15" x14ac:dyDescent="0.2">
      <c r="A30" s="31" t="s">
        <v>23</v>
      </c>
      <c r="B30" s="15" t="s">
        <v>51</v>
      </c>
      <c r="C30" s="16"/>
      <c r="D30" s="17"/>
      <c r="E30" s="32"/>
      <c r="F30" s="30">
        <f t="shared" ref="F30:H30" si="3">+F29*10%</f>
        <v>3439000</v>
      </c>
      <c r="G30" s="30"/>
      <c r="H30" s="30">
        <f t="shared" si="3"/>
        <v>13992000</v>
      </c>
    </row>
    <row r="31" spans="1:10" ht="15" x14ac:dyDescent="0.2">
      <c r="A31" s="31" t="s">
        <v>25</v>
      </c>
      <c r="B31" s="21" t="s">
        <v>53</v>
      </c>
      <c r="C31" s="35" t="s">
        <v>52</v>
      </c>
      <c r="D31" s="19"/>
      <c r="E31" s="29"/>
      <c r="F31" s="28">
        <f t="shared" ref="F31:H31" si="4">+F30+F29</f>
        <v>37829000</v>
      </c>
      <c r="G31" s="28"/>
      <c r="H31" s="28">
        <f t="shared" si="4"/>
        <v>153912000</v>
      </c>
      <c r="J31" s="66"/>
    </row>
    <row r="32" spans="1:10" ht="15" x14ac:dyDescent="0.2">
      <c r="A32" s="7"/>
      <c r="B32" s="8"/>
      <c r="C32" s="7"/>
      <c r="D32" s="9"/>
      <c r="E32" s="10"/>
      <c r="F32" s="11"/>
      <c r="G32" s="11"/>
      <c r="H32" s="11"/>
    </row>
    <row r="33" spans="2:5" ht="15" x14ac:dyDescent="0.25">
      <c r="B33" s="12" t="s">
        <v>27</v>
      </c>
    </row>
    <row r="34" spans="2:5" x14ac:dyDescent="0.2">
      <c r="B34" s="1" t="s">
        <v>28</v>
      </c>
      <c r="D34" s="164" t="s">
        <v>73</v>
      </c>
      <c r="E34" s="164"/>
    </row>
    <row r="35" spans="2:5" ht="6" customHeight="1" x14ac:dyDescent="0.2">
      <c r="D35" s="62"/>
      <c r="E35" s="62"/>
    </row>
    <row r="36" spans="2:5" x14ac:dyDescent="0.2">
      <c r="B36" s="1" t="s">
        <v>30</v>
      </c>
      <c r="D36" s="164" t="s">
        <v>31</v>
      </c>
      <c r="E36" s="164"/>
    </row>
    <row r="37" spans="2:5" ht="5.25" customHeight="1" x14ac:dyDescent="0.2">
      <c r="D37" s="62"/>
      <c r="E37" s="62"/>
    </row>
    <row r="38" spans="2:5" x14ac:dyDescent="0.2">
      <c r="B38" s="14" t="s">
        <v>76</v>
      </c>
      <c r="D38" s="164" t="s">
        <v>77</v>
      </c>
      <c r="E38" s="164"/>
    </row>
    <row r="39" spans="2:5" ht="15" x14ac:dyDescent="0.25">
      <c r="B39" s="12" t="s">
        <v>34</v>
      </c>
      <c r="D39" s="62"/>
      <c r="E39" s="62"/>
    </row>
    <row r="40" spans="2:5" x14ac:dyDescent="0.2">
      <c r="B40" s="1" t="s">
        <v>61</v>
      </c>
      <c r="D40" s="62" t="s">
        <v>62</v>
      </c>
      <c r="E40" s="62"/>
    </row>
    <row r="41" spans="2:5" ht="6.75" customHeight="1" x14ac:dyDescent="0.2">
      <c r="D41" s="62"/>
      <c r="E41" s="62"/>
    </row>
    <row r="42" spans="2:5" x14ac:dyDescent="0.2">
      <c r="B42" s="1" t="s">
        <v>63</v>
      </c>
      <c r="D42" s="62" t="s">
        <v>70</v>
      </c>
      <c r="E42" s="62"/>
    </row>
    <row r="43" spans="2:5" ht="15" x14ac:dyDescent="0.25">
      <c r="B43" s="12" t="s">
        <v>35</v>
      </c>
      <c r="D43" s="62"/>
      <c r="E43" s="62"/>
    </row>
    <row r="44" spans="2:5" x14ac:dyDescent="0.2">
      <c r="B44" s="1" t="s">
        <v>75</v>
      </c>
      <c r="D44" s="62" t="s">
        <v>74</v>
      </c>
      <c r="E44" s="62"/>
    </row>
    <row r="45" spans="2:5" ht="3.75" customHeight="1" x14ac:dyDescent="0.2">
      <c r="D45" s="62"/>
      <c r="E45" s="62"/>
    </row>
    <row r="46" spans="2:5" x14ac:dyDescent="0.2">
      <c r="B46" s="1" t="s">
        <v>65</v>
      </c>
      <c r="D46" s="164" t="s">
        <v>71</v>
      </c>
      <c r="E46" s="164"/>
    </row>
    <row r="47" spans="2:5" ht="6.75" customHeight="1" x14ac:dyDescent="0.2">
      <c r="D47" s="62"/>
      <c r="E47" s="62"/>
    </row>
    <row r="48" spans="2:5" x14ac:dyDescent="0.2">
      <c r="B48" s="1" t="s">
        <v>79</v>
      </c>
      <c r="D48" s="62" t="s">
        <v>78</v>
      </c>
      <c r="E48" s="62"/>
    </row>
    <row r="49" spans="2:5" ht="6.75" customHeight="1" x14ac:dyDescent="0.2">
      <c r="D49" s="62"/>
      <c r="E49" s="62"/>
    </row>
    <row r="50" spans="2:5" x14ac:dyDescent="0.2">
      <c r="B50" s="1" t="s">
        <v>36</v>
      </c>
      <c r="D50" s="62" t="s">
        <v>37</v>
      </c>
      <c r="E50" s="62"/>
    </row>
  </sheetData>
  <mergeCells count="17">
    <mergeCell ref="D34:E34"/>
    <mergeCell ref="D36:E36"/>
    <mergeCell ref="D38:E38"/>
    <mergeCell ref="D46:E46"/>
    <mergeCell ref="A10:H10"/>
    <mergeCell ref="A12:A13"/>
    <mergeCell ref="B12:B13"/>
    <mergeCell ref="C12:C13"/>
    <mergeCell ref="D12:D13"/>
    <mergeCell ref="E12:F12"/>
    <mergeCell ref="G12:H12"/>
    <mergeCell ref="A8:H8"/>
    <mergeCell ref="A1:H1"/>
    <mergeCell ref="A2:H2"/>
    <mergeCell ref="A3:H3"/>
    <mergeCell ref="B5:H5"/>
    <mergeCell ref="B6:H6"/>
  </mergeCells>
  <pageMargins left="1.2598425196850394" right="0.23622047244094491" top="0.74803149606299213" bottom="0.74803149606299213" header="0.31496062992125984" footer="0.31496062992125984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view="pageBreakPreview" zoomScale="85" zoomScaleNormal="100" zoomScaleSheetLayoutView="85" workbookViewId="0">
      <selection activeCell="L28" sqref="L28"/>
    </sheetView>
  </sheetViews>
  <sheetFormatPr defaultRowHeight="14.25" x14ac:dyDescent="0.2"/>
  <cols>
    <col min="1" max="1" width="4.625" style="2" customWidth="1"/>
    <col min="2" max="2" width="66.25" style="1" customWidth="1"/>
    <col min="3" max="3" width="7.625" style="1" customWidth="1"/>
    <col min="4" max="4" width="9.875" style="1" customWidth="1"/>
    <col min="5" max="5" width="9.375" style="1" customWidth="1"/>
    <col min="6" max="6" width="15" style="1" customWidth="1"/>
    <col min="7" max="7" width="11.25" style="1" customWidth="1"/>
    <col min="8" max="8" width="14.625" style="1" customWidth="1"/>
    <col min="9" max="9" width="14" style="1" customWidth="1"/>
    <col min="10" max="10" width="10.125" style="1" bestFit="1" customWidth="1"/>
    <col min="11" max="16384" width="9" style="1"/>
  </cols>
  <sheetData>
    <row r="1" spans="1:8" x14ac:dyDescent="0.2">
      <c r="A1" s="165" t="s">
        <v>0</v>
      </c>
      <c r="B1" s="165"/>
      <c r="C1" s="165"/>
      <c r="D1" s="165"/>
      <c r="E1" s="165"/>
      <c r="F1" s="165"/>
      <c r="G1" s="165"/>
      <c r="H1" s="165"/>
    </row>
    <row r="2" spans="1:8" x14ac:dyDescent="0.2">
      <c r="A2" s="165" t="s">
        <v>1</v>
      </c>
      <c r="B2" s="165"/>
      <c r="C2" s="165"/>
      <c r="D2" s="165"/>
      <c r="E2" s="165"/>
      <c r="F2" s="165"/>
      <c r="G2" s="165"/>
      <c r="H2" s="165"/>
    </row>
    <row r="3" spans="1:8" x14ac:dyDescent="0.2">
      <c r="A3" s="165" t="s">
        <v>2</v>
      </c>
      <c r="B3" s="165"/>
      <c r="C3" s="165"/>
      <c r="D3" s="165"/>
      <c r="E3" s="165"/>
      <c r="F3" s="165"/>
      <c r="G3" s="165"/>
      <c r="H3" s="165"/>
    </row>
    <row r="4" spans="1:8" ht="8.25" customHeight="1" x14ac:dyDescent="0.2"/>
    <row r="5" spans="1:8" ht="15" x14ac:dyDescent="0.25">
      <c r="B5" s="168" t="s">
        <v>38</v>
      </c>
      <c r="C5" s="168"/>
      <c r="D5" s="168"/>
      <c r="E5" s="168"/>
      <c r="F5" s="168"/>
      <c r="G5" s="168"/>
      <c r="H5" s="168"/>
    </row>
    <row r="6" spans="1:8" ht="15" x14ac:dyDescent="0.25">
      <c r="B6" s="168" t="s">
        <v>3</v>
      </c>
      <c r="C6" s="168"/>
      <c r="D6" s="168"/>
      <c r="E6" s="168"/>
      <c r="F6" s="168"/>
      <c r="G6" s="168"/>
      <c r="H6" s="168"/>
    </row>
    <row r="7" spans="1:8" ht="15" x14ac:dyDescent="0.25">
      <c r="B7" s="67"/>
      <c r="C7" s="67"/>
      <c r="D7" s="47" t="s">
        <v>68</v>
      </c>
      <c r="E7" s="47"/>
      <c r="F7" s="47"/>
    </row>
    <row r="8" spans="1:8" x14ac:dyDescent="0.2">
      <c r="A8" s="165" t="s">
        <v>83</v>
      </c>
      <c r="B8" s="165"/>
      <c r="C8" s="165"/>
      <c r="D8" s="165"/>
      <c r="E8" s="165"/>
      <c r="F8" s="165"/>
      <c r="G8" s="165"/>
      <c r="H8" s="165"/>
    </row>
    <row r="9" spans="1:8" ht="8.25" customHeight="1" x14ac:dyDescent="0.2">
      <c r="A9" s="68"/>
      <c r="B9" s="68"/>
      <c r="C9" s="68"/>
      <c r="D9" s="68"/>
      <c r="E9" s="68"/>
      <c r="F9" s="68"/>
      <c r="G9" s="68"/>
      <c r="H9" s="68"/>
    </row>
    <row r="10" spans="1:8" x14ac:dyDescent="0.2">
      <c r="A10" s="165" t="s">
        <v>39</v>
      </c>
      <c r="B10" s="165"/>
      <c r="C10" s="165"/>
      <c r="D10" s="165"/>
      <c r="E10" s="165"/>
      <c r="F10" s="165"/>
      <c r="G10" s="165"/>
      <c r="H10" s="165"/>
    </row>
    <row r="11" spans="1:8" ht="9" customHeight="1" x14ac:dyDescent="0.2"/>
    <row r="12" spans="1:8" x14ac:dyDescent="0.2">
      <c r="A12" s="171" t="s">
        <v>6</v>
      </c>
      <c r="B12" s="171" t="s">
        <v>7</v>
      </c>
      <c r="C12" s="172" t="s">
        <v>8</v>
      </c>
      <c r="D12" s="172" t="s">
        <v>9</v>
      </c>
      <c r="E12" s="172" t="s">
        <v>10</v>
      </c>
      <c r="F12" s="172"/>
      <c r="G12" s="172" t="s">
        <v>11</v>
      </c>
      <c r="H12" s="172"/>
    </row>
    <row r="13" spans="1:8" x14ac:dyDescent="0.2">
      <c r="A13" s="171"/>
      <c r="B13" s="171"/>
      <c r="C13" s="172"/>
      <c r="D13" s="172"/>
      <c r="E13" s="74" t="s">
        <v>12</v>
      </c>
      <c r="F13" s="74" t="s">
        <v>13</v>
      </c>
      <c r="G13" s="74" t="s">
        <v>12</v>
      </c>
      <c r="H13" s="74" t="s">
        <v>13</v>
      </c>
    </row>
    <row r="14" spans="1:8" ht="12" customHeight="1" x14ac:dyDescent="0.2">
      <c r="A14" s="75">
        <v>0</v>
      </c>
      <c r="B14" s="75">
        <v>1</v>
      </c>
      <c r="C14" s="76">
        <v>2</v>
      </c>
      <c r="D14" s="76">
        <v>3</v>
      </c>
      <c r="E14" s="75">
        <v>4</v>
      </c>
      <c r="F14" s="75">
        <v>5</v>
      </c>
      <c r="G14" s="75">
        <v>6</v>
      </c>
      <c r="H14" s="75">
        <v>7</v>
      </c>
    </row>
    <row r="15" spans="1:8" ht="12" customHeight="1" x14ac:dyDescent="0.2">
      <c r="A15" s="77"/>
      <c r="B15" s="44" t="s">
        <v>14</v>
      </c>
      <c r="C15" s="78" t="s">
        <v>40</v>
      </c>
      <c r="D15" s="73">
        <v>50000</v>
      </c>
      <c r="E15" s="83"/>
      <c r="F15" s="84">
        <f>+E15*D15</f>
        <v>0</v>
      </c>
      <c r="G15" s="85">
        <v>21.5</v>
      </c>
      <c r="H15" s="84">
        <v>1075000</v>
      </c>
    </row>
    <row r="16" spans="1:8" ht="12" customHeight="1" x14ac:dyDescent="0.2">
      <c r="A16" s="79" t="s">
        <v>15</v>
      </c>
      <c r="B16" s="80" t="s">
        <v>58</v>
      </c>
      <c r="C16" s="78"/>
      <c r="D16" s="86"/>
      <c r="E16" s="87"/>
      <c r="F16" s="84">
        <f t="shared" ref="F16:F20" si="0">+E16*D16</f>
        <v>0</v>
      </c>
      <c r="G16" s="88"/>
      <c r="H16" s="88">
        <f>SUM(H15:H15)</f>
        <v>1075000</v>
      </c>
    </row>
    <row r="17" spans="1:10" ht="12" customHeight="1" x14ac:dyDescent="0.2">
      <c r="A17" s="77"/>
      <c r="B17" s="44" t="s">
        <v>67</v>
      </c>
      <c r="C17" s="78" t="s">
        <v>40</v>
      </c>
      <c r="D17" s="73">
        <v>25000</v>
      </c>
      <c r="E17" s="83"/>
      <c r="F17" s="84">
        <f t="shared" si="0"/>
        <v>0</v>
      </c>
      <c r="G17" s="89">
        <v>45</v>
      </c>
      <c r="H17" s="84">
        <v>1125000</v>
      </c>
    </row>
    <row r="18" spans="1:10" ht="12" customHeight="1" x14ac:dyDescent="0.2">
      <c r="A18" s="77"/>
      <c r="B18" s="44" t="s">
        <v>82</v>
      </c>
      <c r="C18" s="78" t="s">
        <v>40</v>
      </c>
      <c r="D18" s="73">
        <v>35000</v>
      </c>
      <c r="E18" s="83">
        <v>360</v>
      </c>
      <c r="F18" s="84">
        <f t="shared" si="0"/>
        <v>12600000</v>
      </c>
      <c r="G18" s="89">
        <v>374</v>
      </c>
      <c r="H18" s="84">
        <v>13090000</v>
      </c>
    </row>
    <row r="19" spans="1:10" ht="12" customHeight="1" x14ac:dyDescent="0.2">
      <c r="A19" s="77"/>
      <c r="B19" s="44" t="s">
        <v>80</v>
      </c>
      <c r="C19" s="78" t="s">
        <v>40</v>
      </c>
      <c r="D19" s="73">
        <v>38500</v>
      </c>
      <c r="E19" s="83"/>
      <c r="F19" s="84">
        <f t="shared" si="0"/>
        <v>0</v>
      </c>
      <c r="G19" s="89">
        <v>190</v>
      </c>
      <c r="H19" s="84">
        <v>7315000</v>
      </c>
    </row>
    <row r="20" spans="1:10" ht="12" customHeight="1" x14ac:dyDescent="0.2">
      <c r="A20" s="77"/>
      <c r="B20" s="44" t="s">
        <v>57</v>
      </c>
      <c r="C20" s="78" t="s">
        <v>40</v>
      </c>
      <c r="D20" s="73">
        <v>30000</v>
      </c>
      <c r="E20" s="83">
        <v>680</v>
      </c>
      <c r="F20" s="84">
        <f t="shared" si="0"/>
        <v>20400000</v>
      </c>
      <c r="G20" s="89">
        <v>4239</v>
      </c>
      <c r="H20" s="84">
        <v>127170000</v>
      </c>
    </row>
    <row r="21" spans="1:10" ht="15" x14ac:dyDescent="0.2">
      <c r="A21" s="79" t="s">
        <v>16</v>
      </c>
      <c r="B21" s="80" t="s">
        <v>17</v>
      </c>
      <c r="C21" s="78"/>
      <c r="D21" s="73"/>
      <c r="E21" s="87"/>
      <c r="F21" s="88">
        <f>SUM(F17:F20)</f>
        <v>33000000</v>
      </c>
      <c r="G21" s="88"/>
      <c r="H21" s="88">
        <f>SUM(H17:H20)</f>
        <v>148700000</v>
      </c>
    </row>
    <row r="22" spans="1:10" ht="15" x14ac:dyDescent="0.2">
      <c r="A22" s="79" t="s">
        <v>18</v>
      </c>
      <c r="B22" s="80" t="s">
        <v>44</v>
      </c>
      <c r="C22" s="81"/>
      <c r="D22" s="73"/>
      <c r="E22" s="87"/>
      <c r="F22" s="88">
        <f>+F21+F16</f>
        <v>33000000</v>
      </c>
      <c r="G22" s="88"/>
      <c r="H22" s="88">
        <f>+H21+H16</f>
        <v>149775000</v>
      </c>
    </row>
    <row r="23" spans="1:10" ht="12" customHeight="1" x14ac:dyDescent="0.2">
      <c r="A23" s="79"/>
      <c r="B23" s="44" t="s">
        <v>45</v>
      </c>
      <c r="C23" s="78" t="s">
        <v>40</v>
      </c>
      <c r="D23" s="73">
        <v>110600</v>
      </c>
      <c r="E23" s="90">
        <v>100</v>
      </c>
      <c r="F23" s="84">
        <f>+E23*D23</f>
        <v>11060000</v>
      </c>
      <c r="G23" s="90">
        <v>100</v>
      </c>
      <c r="H23" s="90">
        <v>11060000</v>
      </c>
    </row>
    <row r="24" spans="1:10" ht="12.75" customHeight="1" x14ac:dyDescent="0.2">
      <c r="A24" s="77"/>
      <c r="B24" s="44" t="s">
        <v>59</v>
      </c>
      <c r="C24" s="78" t="s">
        <v>40</v>
      </c>
      <c r="D24" s="73">
        <v>84300</v>
      </c>
      <c r="E24" s="83">
        <v>200</v>
      </c>
      <c r="F24" s="84">
        <f>+E24*D24</f>
        <v>16860000</v>
      </c>
      <c r="G24" s="89">
        <v>350</v>
      </c>
      <c r="H24" s="84">
        <v>29505000</v>
      </c>
    </row>
    <row r="25" spans="1:10" ht="12.75" customHeight="1" x14ac:dyDescent="0.2">
      <c r="A25" s="77"/>
      <c r="B25" s="44" t="s">
        <v>60</v>
      </c>
      <c r="C25" s="78" t="s">
        <v>24</v>
      </c>
      <c r="D25" s="73">
        <v>350000</v>
      </c>
      <c r="E25" s="83"/>
      <c r="F25" s="84">
        <f t="shared" ref="F25:F26" si="1">+E25*D25</f>
        <v>0</v>
      </c>
      <c r="G25" s="89">
        <v>9</v>
      </c>
      <c r="H25" s="84">
        <v>3150000</v>
      </c>
    </row>
    <row r="26" spans="1:10" ht="12.75" customHeight="1" x14ac:dyDescent="0.2">
      <c r="A26" s="77"/>
      <c r="B26" s="44" t="s">
        <v>46</v>
      </c>
      <c r="C26" s="78" t="s">
        <v>24</v>
      </c>
      <c r="D26" s="73">
        <v>2450000</v>
      </c>
      <c r="E26" s="83">
        <v>1</v>
      </c>
      <c r="F26" s="84">
        <f t="shared" si="1"/>
        <v>2450000</v>
      </c>
      <c r="G26" s="89">
        <v>4</v>
      </c>
      <c r="H26" s="89">
        <v>9800000</v>
      </c>
    </row>
    <row r="27" spans="1:10" ht="15" x14ac:dyDescent="0.2">
      <c r="A27" s="79" t="s">
        <v>19</v>
      </c>
      <c r="B27" s="80" t="s">
        <v>47</v>
      </c>
      <c r="C27" s="81"/>
      <c r="D27" s="86"/>
      <c r="E27" s="87"/>
      <c r="F27" s="88">
        <f>SUM(F23:F26)</f>
        <v>30370000</v>
      </c>
      <c r="G27" s="88"/>
      <c r="H27" s="88">
        <f>SUM(H23:H26)</f>
        <v>53515000</v>
      </c>
    </row>
    <row r="28" spans="1:10" ht="15" x14ac:dyDescent="0.2">
      <c r="A28" s="79" t="s">
        <v>21</v>
      </c>
      <c r="B28" s="82" t="s">
        <v>48</v>
      </c>
      <c r="C28" s="81"/>
      <c r="D28" s="86"/>
      <c r="E28" s="91"/>
      <c r="F28" s="88">
        <f>+F27+F22</f>
        <v>63370000</v>
      </c>
      <c r="G28" s="88"/>
      <c r="H28" s="88">
        <f>+H27+H22</f>
        <v>203290000</v>
      </c>
    </row>
    <row r="29" spans="1:10" ht="13.5" customHeight="1" x14ac:dyDescent="0.2">
      <c r="A29" s="77"/>
      <c r="B29" s="44" t="s">
        <v>49</v>
      </c>
      <c r="C29" s="78" t="s">
        <v>50</v>
      </c>
      <c r="D29" s="73"/>
      <c r="E29" s="91"/>
      <c r="F29" s="91"/>
      <c r="G29" s="91"/>
      <c r="H29" s="91"/>
    </row>
    <row r="30" spans="1:10" ht="15" x14ac:dyDescent="0.2">
      <c r="A30" s="79" t="s">
        <v>22</v>
      </c>
      <c r="B30" s="80" t="s">
        <v>54</v>
      </c>
      <c r="C30" s="81"/>
      <c r="D30" s="86"/>
      <c r="E30" s="91"/>
      <c r="F30" s="88">
        <f t="shared" ref="F30:H30" si="2">+F28+F29</f>
        <v>63370000</v>
      </c>
      <c r="G30" s="88"/>
      <c r="H30" s="88">
        <f t="shared" si="2"/>
        <v>203290000</v>
      </c>
    </row>
    <row r="31" spans="1:10" ht="15" x14ac:dyDescent="0.2">
      <c r="A31" s="79" t="s">
        <v>23</v>
      </c>
      <c r="B31" s="44" t="s">
        <v>51</v>
      </c>
      <c r="C31" s="78"/>
      <c r="D31" s="73"/>
      <c r="E31" s="87"/>
      <c r="F31" s="90">
        <f t="shared" ref="F31:H31" si="3">+F30*10%</f>
        <v>6337000</v>
      </c>
      <c r="G31" s="90"/>
      <c r="H31" s="90">
        <f t="shared" si="3"/>
        <v>20329000</v>
      </c>
    </row>
    <row r="32" spans="1:10" ht="15" x14ac:dyDescent="0.2">
      <c r="A32" s="79" t="s">
        <v>25</v>
      </c>
      <c r="B32" s="80" t="s">
        <v>53</v>
      </c>
      <c r="C32" s="78" t="s">
        <v>52</v>
      </c>
      <c r="D32" s="86"/>
      <c r="E32" s="91"/>
      <c r="F32" s="88">
        <f t="shared" ref="F32:H32" si="4">+F31+F30</f>
        <v>69707000</v>
      </c>
      <c r="G32" s="88"/>
      <c r="H32" s="88">
        <f t="shared" si="4"/>
        <v>223619000</v>
      </c>
      <c r="J32" s="66"/>
    </row>
    <row r="33" spans="1:8" ht="12" customHeight="1" x14ac:dyDescent="0.2">
      <c r="A33" s="7"/>
      <c r="B33" s="8"/>
      <c r="C33" s="7"/>
      <c r="D33" s="9"/>
      <c r="E33" s="10"/>
      <c r="F33" s="11"/>
      <c r="G33" s="11"/>
      <c r="H33" s="11"/>
    </row>
    <row r="34" spans="1:8" ht="15" x14ac:dyDescent="0.25">
      <c r="B34" s="12" t="s">
        <v>27</v>
      </c>
    </row>
    <row r="35" spans="1:8" x14ac:dyDescent="0.2">
      <c r="B35" s="1" t="s">
        <v>28</v>
      </c>
      <c r="D35" s="164" t="s">
        <v>73</v>
      </c>
      <c r="E35" s="164"/>
    </row>
    <row r="36" spans="1:8" ht="6" customHeight="1" x14ac:dyDescent="0.2">
      <c r="D36" s="69"/>
      <c r="E36" s="69"/>
    </row>
    <row r="37" spans="1:8" x14ac:dyDescent="0.2">
      <c r="B37" s="1" t="s">
        <v>30</v>
      </c>
      <c r="D37" s="164" t="s">
        <v>31</v>
      </c>
      <c r="E37" s="164"/>
    </row>
    <row r="38" spans="1:8" ht="5.25" customHeight="1" x14ac:dyDescent="0.2">
      <c r="D38" s="69"/>
      <c r="E38" s="69"/>
    </row>
    <row r="39" spans="1:8" x14ac:dyDescent="0.2">
      <c r="B39" s="14" t="s">
        <v>76</v>
      </c>
      <c r="D39" s="164" t="s">
        <v>77</v>
      </c>
      <c r="E39" s="164"/>
    </row>
    <row r="40" spans="1:8" ht="15" x14ac:dyDescent="0.25">
      <c r="B40" s="12" t="s">
        <v>34</v>
      </c>
      <c r="D40" s="69"/>
      <c r="E40" s="69"/>
    </row>
    <row r="41" spans="1:8" x14ac:dyDescent="0.2">
      <c r="B41" s="1" t="s">
        <v>61</v>
      </c>
      <c r="D41" s="69" t="s">
        <v>62</v>
      </c>
      <c r="E41" s="69"/>
    </row>
    <row r="42" spans="1:8" ht="6.75" customHeight="1" x14ac:dyDescent="0.2">
      <c r="D42" s="69"/>
      <c r="E42" s="69"/>
    </row>
    <row r="43" spans="1:8" x14ac:dyDescent="0.2">
      <c r="B43" s="1" t="s">
        <v>63</v>
      </c>
      <c r="D43" s="69" t="s">
        <v>70</v>
      </c>
      <c r="E43" s="69"/>
    </row>
    <row r="44" spans="1:8" ht="15" x14ac:dyDescent="0.25">
      <c r="B44" s="12" t="s">
        <v>35</v>
      </c>
      <c r="D44" s="69"/>
      <c r="E44" s="69"/>
    </row>
    <row r="45" spans="1:8" x14ac:dyDescent="0.2">
      <c r="B45" s="1" t="s">
        <v>75</v>
      </c>
      <c r="D45" s="69" t="s">
        <v>74</v>
      </c>
      <c r="E45" s="69"/>
    </row>
    <row r="46" spans="1:8" ht="3.75" customHeight="1" x14ac:dyDescent="0.2">
      <c r="D46" s="69"/>
      <c r="E46" s="69"/>
    </row>
    <row r="47" spans="1:8" x14ac:dyDescent="0.2">
      <c r="B47" s="1" t="s">
        <v>65</v>
      </c>
      <c r="D47" s="164" t="s">
        <v>71</v>
      </c>
      <c r="E47" s="164"/>
    </row>
    <row r="48" spans="1:8" ht="6.75" customHeight="1" x14ac:dyDescent="0.2">
      <c r="D48" s="69"/>
      <c r="E48" s="69"/>
    </row>
    <row r="49" spans="2:5" x14ac:dyDescent="0.2">
      <c r="B49" s="1" t="s">
        <v>79</v>
      </c>
      <c r="D49" s="69" t="s">
        <v>78</v>
      </c>
      <c r="E49" s="69"/>
    </row>
    <row r="50" spans="2:5" ht="6.75" customHeight="1" x14ac:dyDescent="0.2">
      <c r="D50" s="69"/>
      <c r="E50" s="69"/>
    </row>
    <row r="51" spans="2:5" x14ac:dyDescent="0.2">
      <c r="B51" s="1" t="s">
        <v>36</v>
      </c>
      <c r="D51" s="69" t="s">
        <v>37</v>
      </c>
      <c r="E51" s="69"/>
    </row>
  </sheetData>
  <mergeCells count="17">
    <mergeCell ref="D35:E35"/>
    <mergeCell ref="D37:E37"/>
    <mergeCell ref="D39:E39"/>
    <mergeCell ref="D47:E47"/>
    <mergeCell ref="A10:H10"/>
    <mergeCell ref="A12:A13"/>
    <mergeCell ref="B12:B13"/>
    <mergeCell ref="C12:C13"/>
    <mergeCell ref="D12:D13"/>
    <mergeCell ref="E12:F12"/>
    <mergeCell ref="G12:H12"/>
    <mergeCell ref="A8:H8"/>
    <mergeCell ref="A1:H1"/>
    <mergeCell ref="A2:H2"/>
    <mergeCell ref="A3:H3"/>
    <mergeCell ref="B5:H5"/>
    <mergeCell ref="B6:H6"/>
  </mergeCells>
  <printOptions horizontalCentered="1"/>
  <pageMargins left="0.78740157480314965" right="0.78740157480314965" top="1.1811023622047245" bottom="0.59055118110236227" header="0" footer="0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view="pageBreakPreview" zoomScale="85" zoomScaleNormal="100" zoomScaleSheetLayoutView="85" workbookViewId="0">
      <selection activeCell="L28" sqref="L28"/>
    </sheetView>
  </sheetViews>
  <sheetFormatPr defaultRowHeight="14.25" x14ac:dyDescent="0.2"/>
  <cols>
    <col min="1" max="1" width="4.625" style="2" customWidth="1"/>
    <col min="2" max="2" width="66.25" style="1" customWidth="1"/>
    <col min="3" max="3" width="7.625" style="1" customWidth="1"/>
    <col min="4" max="4" width="9.875" style="1" customWidth="1"/>
    <col min="5" max="5" width="9.375" style="1" customWidth="1"/>
    <col min="6" max="6" width="15" style="1" customWidth="1"/>
    <col min="7" max="7" width="11.25" style="1" customWidth="1"/>
    <col min="8" max="8" width="14.625" style="1" customWidth="1"/>
    <col min="9" max="9" width="14" style="1" customWidth="1"/>
    <col min="10" max="10" width="10.125" style="1" bestFit="1" customWidth="1"/>
    <col min="11" max="16384" width="9" style="1"/>
  </cols>
  <sheetData>
    <row r="1" spans="1:8" x14ac:dyDescent="0.2">
      <c r="A1" s="165" t="s">
        <v>0</v>
      </c>
      <c r="B1" s="165"/>
      <c r="C1" s="165"/>
      <c r="D1" s="165"/>
      <c r="E1" s="165"/>
      <c r="F1" s="165"/>
      <c r="G1" s="165"/>
      <c r="H1" s="165"/>
    </row>
    <row r="2" spans="1:8" x14ac:dyDescent="0.2">
      <c r="A2" s="165" t="s">
        <v>1</v>
      </c>
      <c r="B2" s="165"/>
      <c r="C2" s="165"/>
      <c r="D2" s="165"/>
      <c r="E2" s="165"/>
      <c r="F2" s="165"/>
      <c r="G2" s="165"/>
      <c r="H2" s="165"/>
    </row>
    <row r="3" spans="1:8" x14ac:dyDescent="0.2">
      <c r="A3" s="165" t="s">
        <v>2</v>
      </c>
      <c r="B3" s="165"/>
      <c r="C3" s="165"/>
      <c r="D3" s="165"/>
      <c r="E3" s="165"/>
      <c r="F3" s="165"/>
      <c r="G3" s="165"/>
      <c r="H3" s="165"/>
    </row>
    <row r="4" spans="1:8" ht="8.25" customHeight="1" x14ac:dyDescent="0.2"/>
    <row r="5" spans="1:8" ht="15" x14ac:dyDescent="0.25">
      <c r="B5" s="168" t="s">
        <v>38</v>
      </c>
      <c r="C5" s="168"/>
      <c r="D5" s="168"/>
      <c r="E5" s="168"/>
      <c r="F5" s="168"/>
      <c r="G5" s="168"/>
      <c r="H5" s="168"/>
    </row>
    <row r="6" spans="1:8" ht="15" x14ac:dyDescent="0.25">
      <c r="B6" s="168" t="s">
        <v>3</v>
      </c>
      <c r="C6" s="168"/>
      <c r="D6" s="168"/>
      <c r="E6" s="168"/>
      <c r="F6" s="168"/>
      <c r="G6" s="168"/>
      <c r="H6" s="168"/>
    </row>
    <row r="7" spans="1:8" ht="15" x14ac:dyDescent="0.25">
      <c r="B7" s="72"/>
      <c r="C7" s="72"/>
      <c r="D7" s="47" t="s">
        <v>68</v>
      </c>
      <c r="E7" s="47"/>
      <c r="F7" s="47"/>
    </row>
    <row r="8" spans="1:8" x14ac:dyDescent="0.2">
      <c r="A8" s="165" t="s">
        <v>84</v>
      </c>
      <c r="B8" s="165"/>
      <c r="C8" s="165"/>
      <c r="D8" s="165"/>
      <c r="E8" s="165"/>
      <c r="F8" s="165"/>
      <c r="G8" s="165"/>
      <c r="H8" s="165"/>
    </row>
    <row r="9" spans="1:8" ht="8.25" customHeight="1" x14ac:dyDescent="0.2">
      <c r="A9" s="71"/>
      <c r="B9" s="71"/>
      <c r="C9" s="71"/>
      <c r="D9" s="71"/>
      <c r="E9" s="71"/>
      <c r="F9" s="71"/>
      <c r="G9" s="71"/>
      <c r="H9" s="71"/>
    </row>
    <row r="10" spans="1:8" x14ac:dyDescent="0.2">
      <c r="A10" s="165" t="s">
        <v>39</v>
      </c>
      <c r="B10" s="165"/>
      <c r="C10" s="165"/>
      <c r="D10" s="165"/>
      <c r="E10" s="165"/>
      <c r="F10" s="165"/>
      <c r="G10" s="165"/>
      <c r="H10" s="165"/>
    </row>
    <row r="11" spans="1:8" ht="9" customHeight="1" x14ac:dyDescent="0.2"/>
    <row r="12" spans="1:8" x14ac:dyDescent="0.2">
      <c r="A12" s="171" t="s">
        <v>6</v>
      </c>
      <c r="B12" s="171" t="s">
        <v>7</v>
      </c>
      <c r="C12" s="172" t="s">
        <v>8</v>
      </c>
      <c r="D12" s="172" t="s">
        <v>9</v>
      </c>
      <c r="E12" s="172" t="s">
        <v>10</v>
      </c>
      <c r="F12" s="172"/>
      <c r="G12" s="172" t="s">
        <v>11</v>
      </c>
      <c r="H12" s="172"/>
    </row>
    <row r="13" spans="1:8" x14ac:dyDescent="0.2">
      <c r="A13" s="171"/>
      <c r="B13" s="171"/>
      <c r="C13" s="172"/>
      <c r="D13" s="172"/>
      <c r="E13" s="74" t="s">
        <v>12</v>
      </c>
      <c r="F13" s="74" t="s">
        <v>13</v>
      </c>
      <c r="G13" s="74" t="s">
        <v>12</v>
      </c>
      <c r="H13" s="74" t="s">
        <v>13</v>
      </c>
    </row>
    <row r="14" spans="1:8" ht="12" customHeight="1" x14ac:dyDescent="0.2">
      <c r="A14" s="75">
        <v>0</v>
      </c>
      <c r="B14" s="75">
        <v>1</v>
      </c>
      <c r="C14" s="76">
        <v>2</v>
      </c>
      <c r="D14" s="76">
        <v>3</v>
      </c>
      <c r="E14" s="75">
        <v>4</v>
      </c>
      <c r="F14" s="75">
        <v>5</v>
      </c>
      <c r="G14" s="75">
        <v>6</v>
      </c>
      <c r="H14" s="75">
        <v>7</v>
      </c>
    </row>
    <row r="15" spans="1:8" ht="12" customHeight="1" x14ac:dyDescent="0.2">
      <c r="A15" s="77"/>
      <c r="B15" s="44" t="s">
        <v>14</v>
      </c>
      <c r="C15" s="78" t="s">
        <v>40</v>
      </c>
      <c r="D15" s="73">
        <v>50000</v>
      </c>
      <c r="E15" s="83"/>
      <c r="F15" s="84">
        <f>+E15*D15</f>
        <v>0</v>
      </c>
      <c r="G15" s="85">
        <v>21.5</v>
      </c>
      <c r="H15" s="84">
        <v>1075000</v>
      </c>
    </row>
    <row r="16" spans="1:8" ht="12" customHeight="1" x14ac:dyDescent="0.2">
      <c r="A16" s="79" t="s">
        <v>15</v>
      </c>
      <c r="B16" s="80" t="s">
        <v>58</v>
      </c>
      <c r="C16" s="78"/>
      <c r="D16" s="86"/>
      <c r="E16" s="87"/>
      <c r="F16" s="84">
        <f t="shared" ref="F16:F19" si="0">+E16*D16</f>
        <v>0</v>
      </c>
      <c r="G16" s="88"/>
      <c r="H16" s="88">
        <f>SUM(H15:H15)</f>
        <v>1075000</v>
      </c>
    </row>
    <row r="17" spans="1:10" ht="12" customHeight="1" x14ac:dyDescent="0.2">
      <c r="A17" s="77"/>
      <c r="B17" s="44" t="s">
        <v>67</v>
      </c>
      <c r="C17" s="78" t="s">
        <v>40</v>
      </c>
      <c r="D17" s="73">
        <v>25000</v>
      </c>
      <c r="E17" s="83">
        <v>150</v>
      </c>
      <c r="F17" s="84">
        <f t="shared" si="0"/>
        <v>3750000</v>
      </c>
      <c r="G17" s="89">
        <v>195</v>
      </c>
      <c r="H17" s="84">
        <f>+D17*G17</f>
        <v>4875000</v>
      </c>
    </row>
    <row r="18" spans="1:10" ht="12" customHeight="1" x14ac:dyDescent="0.2">
      <c r="A18" s="77"/>
      <c r="B18" s="44" t="s">
        <v>82</v>
      </c>
      <c r="C18" s="78" t="s">
        <v>40</v>
      </c>
      <c r="D18" s="73">
        <v>35000</v>
      </c>
      <c r="E18" s="83">
        <v>96</v>
      </c>
      <c r="F18" s="84">
        <f t="shared" si="0"/>
        <v>3360000</v>
      </c>
      <c r="G18" s="89">
        <v>470</v>
      </c>
      <c r="H18" s="84">
        <f t="shared" ref="H18:H20" si="1">+D18*G18</f>
        <v>16450000</v>
      </c>
    </row>
    <row r="19" spans="1:10" ht="12" customHeight="1" x14ac:dyDescent="0.2">
      <c r="A19" s="77"/>
      <c r="B19" s="44" t="s">
        <v>80</v>
      </c>
      <c r="C19" s="78" t="s">
        <v>40</v>
      </c>
      <c r="D19" s="73">
        <v>38500</v>
      </c>
      <c r="E19" s="83">
        <v>30</v>
      </c>
      <c r="F19" s="84">
        <f t="shared" si="0"/>
        <v>1155000</v>
      </c>
      <c r="G19" s="89">
        <v>220</v>
      </c>
      <c r="H19" s="84">
        <f t="shared" si="1"/>
        <v>8470000</v>
      </c>
    </row>
    <row r="20" spans="1:10" ht="12" customHeight="1" x14ac:dyDescent="0.2">
      <c r="A20" s="77"/>
      <c r="B20" s="44" t="s">
        <v>57</v>
      </c>
      <c r="C20" s="78" t="s">
        <v>40</v>
      </c>
      <c r="D20" s="73">
        <v>30000</v>
      </c>
      <c r="E20" s="83">
        <v>384</v>
      </c>
      <c r="F20" s="84">
        <f>+E20*D20</f>
        <v>11520000</v>
      </c>
      <c r="G20" s="89">
        <v>4623</v>
      </c>
      <c r="H20" s="84">
        <f t="shared" si="1"/>
        <v>138690000</v>
      </c>
    </row>
    <row r="21" spans="1:10" ht="15" x14ac:dyDescent="0.2">
      <c r="A21" s="79" t="s">
        <v>16</v>
      </c>
      <c r="B21" s="80" t="s">
        <v>17</v>
      </c>
      <c r="C21" s="78"/>
      <c r="D21" s="73"/>
      <c r="E21" s="87"/>
      <c r="F21" s="88">
        <f>SUM(F17:F20)</f>
        <v>19785000</v>
      </c>
      <c r="G21" s="88"/>
      <c r="H21" s="88">
        <f>SUM(H17:H20)</f>
        <v>168485000</v>
      </c>
    </row>
    <row r="22" spans="1:10" ht="15" x14ac:dyDescent="0.2">
      <c r="A22" s="79" t="s">
        <v>18</v>
      </c>
      <c r="B22" s="80" t="s">
        <v>44</v>
      </c>
      <c r="C22" s="81"/>
      <c r="D22" s="73"/>
      <c r="E22" s="87"/>
      <c r="F22" s="88">
        <f>+F21+F16</f>
        <v>19785000</v>
      </c>
      <c r="G22" s="88"/>
      <c r="H22" s="88">
        <f>+H21+H16</f>
        <v>169560000</v>
      </c>
    </row>
    <row r="23" spans="1:10" ht="12" customHeight="1" x14ac:dyDescent="0.2">
      <c r="A23" s="79"/>
      <c r="B23" s="44" t="s">
        <v>45</v>
      </c>
      <c r="C23" s="78" t="s">
        <v>40</v>
      </c>
      <c r="D23" s="73">
        <v>110600</v>
      </c>
      <c r="E23" s="90"/>
      <c r="F23" s="84">
        <f>+E23*D23</f>
        <v>0</v>
      </c>
      <c r="G23" s="90">
        <v>100</v>
      </c>
      <c r="H23" s="90">
        <v>11060000</v>
      </c>
    </row>
    <row r="24" spans="1:10" ht="12.75" customHeight="1" x14ac:dyDescent="0.2">
      <c r="A24" s="77"/>
      <c r="B24" s="44" t="s">
        <v>59</v>
      </c>
      <c r="C24" s="78" t="s">
        <v>40</v>
      </c>
      <c r="D24" s="73">
        <v>84300</v>
      </c>
      <c r="E24" s="83"/>
      <c r="F24" s="84">
        <f>+E24*D24</f>
        <v>0</v>
      </c>
      <c r="G24" s="89">
        <v>350</v>
      </c>
      <c r="H24" s="84">
        <v>29505000</v>
      </c>
    </row>
    <row r="25" spans="1:10" ht="12.75" customHeight="1" x14ac:dyDescent="0.2">
      <c r="A25" s="77"/>
      <c r="B25" s="44" t="s">
        <v>60</v>
      </c>
      <c r="C25" s="78" t="s">
        <v>24</v>
      </c>
      <c r="D25" s="73">
        <v>350000</v>
      </c>
      <c r="E25" s="83"/>
      <c r="F25" s="84">
        <f t="shared" ref="F25:F26" si="2">+E25*D25</f>
        <v>0</v>
      </c>
      <c r="G25" s="89">
        <v>9</v>
      </c>
      <c r="H25" s="84">
        <v>3150000</v>
      </c>
    </row>
    <row r="26" spans="1:10" ht="12.75" customHeight="1" x14ac:dyDescent="0.2">
      <c r="A26" s="77"/>
      <c r="B26" s="44" t="s">
        <v>46</v>
      </c>
      <c r="C26" s="78" t="s">
        <v>24</v>
      </c>
      <c r="D26" s="73">
        <v>2450000</v>
      </c>
      <c r="E26" s="83">
        <v>1</v>
      </c>
      <c r="F26" s="84">
        <f t="shared" si="2"/>
        <v>2450000</v>
      </c>
      <c r="G26" s="89">
        <v>5</v>
      </c>
      <c r="H26" s="89">
        <v>12250000</v>
      </c>
    </row>
    <row r="27" spans="1:10" ht="15" x14ac:dyDescent="0.2">
      <c r="A27" s="79" t="s">
        <v>19</v>
      </c>
      <c r="B27" s="80" t="s">
        <v>47</v>
      </c>
      <c r="C27" s="81"/>
      <c r="D27" s="86"/>
      <c r="E27" s="87"/>
      <c r="F27" s="88">
        <f>SUM(F23:F26)</f>
        <v>2450000</v>
      </c>
      <c r="G27" s="88"/>
      <c r="H27" s="88">
        <f>SUM(H23:H26)</f>
        <v>55965000</v>
      </c>
    </row>
    <row r="28" spans="1:10" ht="15" x14ac:dyDescent="0.2">
      <c r="A28" s="79" t="s">
        <v>21</v>
      </c>
      <c r="B28" s="82" t="s">
        <v>48</v>
      </c>
      <c r="C28" s="81"/>
      <c r="D28" s="86"/>
      <c r="E28" s="91"/>
      <c r="F28" s="88">
        <f>+F27+F22</f>
        <v>22235000</v>
      </c>
      <c r="G28" s="88"/>
      <c r="H28" s="88">
        <f>+H27+H22</f>
        <v>225525000</v>
      </c>
    </row>
    <row r="29" spans="1:10" ht="13.5" customHeight="1" x14ac:dyDescent="0.2">
      <c r="A29" s="77"/>
      <c r="B29" s="44" t="s">
        <v>49</v>
      </c>
      <c r="C29" s="78" t="s">
        <v>50</v>
      </c>
      <c r="D29" s="73"/>
      <c r="E29" s="91"/>
      <c r="F29" s="91"/>
      <c r="G29" s="91"/>
      <c r="H29" s="91"/>
    </row>
    <row r="30" spans="1:10" ht="15" x14ac:dyDescent="0.2">
      <c r="A30" s="79" t="s">
        <v>22</v>
      </c>
      <c r="B30" s="80" t="s">
        <v>54</v>
      </c>
      <c r="C30" s="81"/>
      <c r="D30" s="86"/>
      <c r="E30" s="91"/>
      <c r="F30" s="88">
        <f t="shared" ref="F30:H30" si="3">+F28+F29</f>
        <v>22235000</v>
      </c>
      <c r="G30" s="88"/>
      <c r="H30" s="88">
        <f t="shared" si="3"/>
        <v>225525000</v>
      </c>
    </row>
    <row r="31" spans="1:10" ht="15" x14ac:dyDescent="0.2">
      <c r="A31" s="79" t="s">
        <v>23</v>
      </c>
      <c r="B31" s="44" t="s">
        <v>51</v>
      </c>
      <c r="C31" s="78"/>
      <c r="D31" s="73"/>
      <c r="E31" s="87"/>
      <c r="F31" s="90">
        <f t="shared" ref="F31:H31" si="4">+F30*10%</f>
        <v>2223500</v>
      </c>
      <c r="G31" s="90"/>
      <c r="H31" s="90">
        <f t="shared" si="4"/>
        <v>22552500</v>
      </c>
    </row>
    <row r="32" spans="1:10" ht="15" x14ac:dyDescent="0.2">
      <c r="A32" s="79" t="s">
        <v>25</v>
      </c>
      <c r="B32" s="80" t="s">
        <v>53</v>
      </c>
      <c r="C32" s="78" t="s">
        <v>52</v>
      </c>
      <c r="D32" s="86"/>
      <c r="E32" s="91"/>
      <c r="F32" s="88">
        <f t="shared" ref="F32:H32" si="5">+F31+F30</f>
        <v>24458500</v>
      </c>
      <c r="G32" s="88"/>
      <c r="H32" s="88">
        <f t="shared" si="5"/>
        <v>248077500</v>
      </c>
      <c r="J32" s="66"/>
    </row>
    <row r="33" spans="1:8" ht="12" customHeight="1" x14ac:dyDescent="0.2">
      <c r="A33" s="7"/>
      <c r="B33" s="8"/>
      <c r="C33" s="7"/>
      <c r="D33" s="9"/>
      <c r="E33" s="10"/>
      <c r="F33" s="11"/>
      <c r="G33" s="11"/>
      <c r="H33" s="11"/>
    </row>
    <row r="34" spans="1:8" ht="15" x14ac:dyDescent="0.25">
      <c r="B34" s="12" t="s">
        <v>27</v>
      </c>
    </row>
    <row r="35" spans="1:8" x14ac:dyDescent="0.2">
      <c r="B35" s="1" t="s">
        <v>28</v>
      </c>
      <c r="D35" s="164" t="s">
        <v>73</v>
      </c>
      <c r="E35" s="164"/>
    </row>
    <row r="36" spans="1:8" ht="6" customHeight="1" x14ac:dyDescent="0.2">
      <c r="D36" s="70"/>
      <c r="E36" s="70"/>
    </row>
    <row r="37" spans="1:8" x14ac:dyDescent="0.2">
      <c r="B37" s="1" t="s">
        <v>30</v>
      </c>
      <c r="D37" s="164" t="s">
        <v>85</v>
      </c>
      <c r="E37" s="164"/>
    </row>
    <row r="38" spans="1:8" ht="5.25" customHeight="1" x14ac:dyDescent="0.2">
      <c r="D38" s="70"/>
      <c r="E38" s="70"/>
    </row>
    <row r="39" spans="1:8" x14ac:dyDescent="0.2">
      <c r="B39" s="14" t="s">
        <v>76</v>
      </c>
      <c r="D39" s="164" t="s">
        <v>77</v>
      </c>
      <c r="E39" s="164"/>
    </row>
    <row r="40" spans="1:8" ht="15" x14ac:dyDescent="0.25">
      <c r="B40" s="12" t="s">
        <v>34</v>
      </c>
      <c r="D40" s="70"/>
      <c r="E40" s="70"/>
    </row>
    <row r="41" spans="1:8" x14ac:dyDescent="0.2">
      <c r="B41" s="1" t="s">
        <v>61</v>
      </c>
      <c r="D41" s="70" t="s">
        <v>62</v>
      </c>
      <c r="E41" s="70"/>
    </row>
    <row r="42" spans="1:8" ht="6.75" customHeight="1" x14ac:dyDescent="0.2">
      <c r="D42" s="70"/>
      <c r="E42" s="70"/>
    </row>
    <row r="43" spans="1:8" x14ac:dyDescent="0.2">
      <c r="B43" s="1" t="s">
        <v>63</v>
      </c>
      <c r="D43" s="70" t="s">
        <v>70</v>
      </c>
      <c r="E43" s="70"/>
    </row>
    <row r="44" spans="1:8" ht="15" x14ac:dyDescent="0.25">
      <c r="B44" s="12" t="s">
        <v>35</v>
      </c>
      <c r="D44" s="70"/>
      <c r="E44" s="70"/>
    </row>
    <row r="45" spans="1:8" x14ac:dyDescent="0.2">
      <c r="B45" s="1" t="s">
        <v>75</v>
      </c>
      <c r="D45" s="70" t="s">
        <v>74</v>
      </c>
      <c r="E45" s="70"/>
    </row>
    <row r="46" spans="1:8" ht="3.75" customHeight="1" x14ac:dyDescent="0.2">
      <c r="D46" s="70"/>
      <c r="E46" s="70"/>
    </row>
    <row r="47" spans="1:8" x14ac:dyDescent="0.2">
      <c r="B47" s="1" t="s">
        <v>65</v>
      </c>
      <c r="D47" s="164" t="s">
        <v>71</v>
      </c>
      <c r="E47" s="164"/>
    </row>
    <row r="48" spans="1:8" ht="6.75" customHeight="1" x14ac:dyDescent="0.2">
      <c r="D48" s="70"/>
      <c r="E48" s="70"/>
    </row>
    <row r="49" spans="2:5" x14ac:dyDescent="0.2">
      <c r="B49" s="1" t="s">
        <v>79</v>
      </c>
      <c r="D49" s="70" t="s">
        <v>78</v>
      </c>
      <c r="E49" s="70"/>
    </row>
    <row r="50" spans="2:5" ht="6.75" customHeight="1" x14ac:dyDescent="0.2">
      <c r="D50" s="70"/>
      <c r="E50" s="70"/>
    </row>
    <row r="51" spans="2:5" x14ac:dyDescent="0.2">
      <c r="B51" s="1" t="s">
        <v>36</v>
      </c>
      <c r="D51" s="70" t="s">
        <v>37</v>
      </c>
      <c r="E51" s="70"/>
    </row>
  </sheetData>
  <mergeCells count="17">
    <mergeCell ref="A8:H8"/>
    <mergeCell ref="A1:H1"/>
    <mergeCell ref="A2:H2"/>
    <mergeCell ref="A3:H3"/>
    <mergeCell ref="B5:H5"/>
    <mergeCell ref="B6:H6"/>
    <mergeCell ref="D35:E35"/>
    <mergeCell ref="D37:E37"/>
    <mergeCell ref="D39:E39"/>
    <mergeCell ref="D47:E47"/>
    <mergeCell ref="A10:H10"/>
    <mergeCell ref="A12:A13"/>
    <mergeCell ref="B12:B13"/>
    <mergeCell ref="C12:C13"/>
    <mergeCell ref="D12:D13"/>
    <mergeCell ref="E12:F12"/>
    <mergeCell ref="G12:H12"/>
  </mergeCells>
  <pageMargins left="1.17" right="0.70866141732283472" top="0.83" bottom="0.55118110236220474" header="0.31496062992125984" footer="0.31496062992125984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opLeftCell="A10" workbookViewId="0">
      <selection activeCell="L28" sqref="L28"/>
    </sheetView>
  </sheetViews>
  <sheetFormatPr defaultRowHeight="14.25" x14ac:dyDescent="0.2"/>
  <cols>
    <col min="1" max="1" width="4.625" style="2" customWidth="1"/>
    <col min="2" max="2" width="66.25" style="1" customWidth="1"/>
    <col min="3" max="3" width="7.625" style="1" customWidth="1"/>
    <col min="4" max="4" width="9.875" style="1" customWidth="1"/>
    <col min="5" max="5" width="9.375" style="1" customWidth="1"/>
    <col min="6" max="6" width="13" style="1" customWidth="1"/>
    <col min="7" max="7" width="11.25" style="1" customWidth="1"/>
    <col min="8" max="8" width="14.625" style="1" customWidth="1"/>
    <col min="9" max="9" width="14" style="1" customWidth="1"/>
    <col min="10" max="10" width="10.125" style="1" bestFit="1" customWidth="1"/>
    <col min="11" max="16384" width="9" style="1"/>
  </cols>
  <sheetData>
    <row r="1" spans="1:8" x14ac:dyDescent="0.2">
      <c r="A1" s="165" t="s">
        <v>0</v>
      </c>
      <c r="B1" s="165"/>
      <c r="C1" s="165"/>
      <c r="D1" s="165"/>
      <c r="E1" s="165"/>
      <c r="F1" s="165"/>
      <c r="G1" s="165"/>
      <c r="H1" s="165"/>
    </row>
    <row r="2" spans="1:8" x14ac:dyDescent="0.2">
      <c r="A2" s="165" t="s">
        <v>1</v>
      </c>
      <c r="B2" s="165"/>
      <c r="C2" s="165"/>
      <c r="D2" s="165"/>
      <c r="E2" s="165"/>
      <c r="F2" s="165"/>
      <c r="G2" s="165"/>
      <c r="H2" s="165"/>
    </row>
    <row r="3" spans="1:8" x14ac:dyDescent="0.2">
      <c r="A3" s="165" t="s">
        <v>2</v>
      </c>
      <c r="B3" s="165"/>
      <c r="C3" s="165"/>
      <c r="D3" s="165"/>
      <c r="E3" s="165"/>
      <c r="F3" s="165"/>
      <c r="G3" s="165"/>
      <c r="H3" s="165"/>
    </row>
    <row r="4" spans="1:8" ht="8.25" customHeight="1" x14ac:dyDescent="0.2"/>
    <row r="5" spans="1:8" ht="15" x14ac:dyDescent="0.25">
      <c r="B5" s="168" t="s">
        <v>38</v>
      </c>
      <c r="C5" s="168"/>
      <c r="D5" s="168"/>
      <c r="E5" s="168"/>
      <c r="F5" s="168"/>
      <c r="G5" s="168"/>
      <c r="H5" s="168"/>
    </row>
    <row r="6" spans="1:8" ht="15" x14ac:dyDescent="0.25">
      <c r="B6" s="168" t="s">
        <v>3</v>
      </c>
      <c r="C6" s="168"/>
      <c r="D6" s="168"/>
      <c r="E6" s="168"/>
      <c r="F6" s="168"/>
      <c r="G6" s="168"/>
      <c r="H6" s="168"/>
    </row>
    <row r="7" spans="1:8" ht="15" x14ac:dyDescent="0.25">
      <c r="B7" s="92"/>
      <c r="C7" s="92"/>
      <c r="D7" s="47" t="s">
        <v>68</v>
      </c>
      <c r="E7" s="47"/>
      <c r="F7" s="47"/>
    </row>
    <row r="8" spans="1:8" x14ac:dyDescent="0.2">
      <c r="A8" s="165" t="s">
        <v>86</v>
      </c>
      <c r="B8" s="165"/>
      <c r="C8" s="165"/>
      <c r="D8" s="165"/>
      <c r="E8" s="165"/>
      <c r="F8" s="165"/>
      <c r="G8" s="165"/>
      <c r="H8" s="165"/>
    </row>
    <row r="9" spans="1:8" ht="8.25" customHeight="1" x14ac:dyDescent="0.2">
      <c r="A9" s="93"/>
      <c r="B9" s="93"/>
      <c r="C9" s="93"/>
      <c r="D9" s="93"/>
      <c r="E9" s="93"/>
      <c r="F9" s="93"/>
      <c r="G9" s="93"/>
      <c r="H9" s="93"/>
    </row>
    <row r="10" spans="1:8" x14ac:dyDescent="0.2">
      <c r="A10" s="165" t="s">
        <v>39</v>
      </c>
      <c r="B10" s="165"/>
      <c r="C10" s="165"/>
      <c r="D10" s="165"/>
      <c r="E10" s="165"/>
      <c r="F10" s="165"/>
      <c r="G10" s="165"/>
      <c r="H10" s="165"/>
    </row>
    <row r="11" spans="1:8" ht="4.5" customHeight="1" x14ac:dyDescent="0.2"/>
    <row r="12" spans="1:8" x14ac:dyDescent="0.2">
      <c r="A12" s="171" t="s">
        <v>6</v>
      </c>
      <c r="B12" s="171" t="s">
        <v>7</v>
      </c>
      <c r="C12" s="172" t="s">
        <v>8</v>
      </c>
      <c r="D12" s="172" t="s">
        <v>9</v>
      </c>
      <c r="E12" s="172" t="s">
        <v>10</v>
      </c>
      <c r="F12" s="172"/>
      <c r="G12" s="172" t="s">
        <v>11</v>
      </c>
      <c r="H12" s="172"/>
    </row>
    <row r="13" spans="1:8" x14ac:dyDescent="0.2">
      <c r="A13" s="171"/>
      <c r="B13" s="171"/>
      <c r="C13" s="172"/>
      <c r="D13" s="172"/>
      <c r="E13" s="95" t="s">
        <v>12</v>
      </c>
      <c r="F13" s="95" t="s">
        <v>13</v>
      </c>
      <c r="G13" s="95" t="s">
        <v>12</v>
      </c>
      <c r="H13" s="95" t="s">
        <v>13</v>
      </c>
    </row>
    <row r="14" spans="1:8" ht="12" customHeight="1" x14ac:dyDescent="0.2">
      <c r="A14" s="75">
        <v>0</v>
      </c>
      <c r="B14" s="75">
        <v>1</v>
      </c>
      <c r="C14" s="76">
        <v>2</v>
      </c>
      <c r="D14" s="76">
        <v>3</v>
      </c>
      <c r="E14" s="75">
        <v>4</v>
      </c>
      <c r="F14" s="75">
        <v>5</v>
      </c>
      <c r="G14" s="75">
        <v>6</v>
      </c>
      <c r="H14" s="75">
        <v>7</v>
      </c>
    </row>
    <row r="15" spans="1:8" ht="12" customHeight="1" x14ac:dyDescent="0.2">
      <c r="A15" s="77"/>
      <c r="B15" s="44" t="s">
        <v>14</v>
      </c>
      <c r="C15" s="78" t="s">
        <v>40</v>
      </c>
      <c r="D15" s="73">
        <v>50000</v>
      </c>
      <c r="E15" s="83"/>
      <c r="F15" s="84">
        <f>+E15*D15</f>
        <v>0</v>
      </c>
      <c r="G15" s="85">
        <v>21.5</v>
      </c>
      <c r="H15" s="84">
        <v>1075000</v>
      </c>
    </row>
    <row r="16" spans="1:8" ht="12" customHeight="1" x14ac:dyDescent="0.2">
      <c r="A16" s="79" t="s">
        <v>15</v>
      </c>
      <c r="B16" s="80" t="s">
        <v>58</v>
      </c>
      <c r="C16" s="78"/>
      <c r="D16" s="86"/>
      <c r="E16" s="87"/>
      <c r="F16" s="84">
        <f t="shared" ref="F16:F19" si="0">+E16*D16</f>
        <v>0</v>
      </c>
      <c r="G16" s="88"/>
      <c r="H16" s="88">
        <f>SUM(H15:H15)</f>
        <v>1075000</v>
      </c>
    </row>
    <row r="17" spans="1:10" ht="12" customHeight="1" x14ac:dyDescent="0.2">
      <c r="A17" s="77"/>
      <c r="B17" s="44" t="s">
        <v>67</v>
      </c>
      <c r="C17" s="78" t="s">
        <v>40</v>
      </c>
      <c r="D17" s="73">
        <v>25000</v>
      </c>
      <c r="E17" s="83"/>
      <c r="F17" s="84">
        <f t="shared" si="0"/>
        <v>0</v>
      </c>
      <c r="G17" s="89">
        <v>195</v>
      </c>
      <c r="H17" s="84">
        <f>+D17*G17</f>
        <v>4875000</v>
      </c>
    </row>
    <row r="18" spans="1:10" ht="12" customHeight="1" x14ac:dyDescent="0.2">
      <c r="A18" s="77"/>
      <c r="B18" s="44" t="s">
        <v>82</v>
      </c>
      <c r="C18" s="78" t="s">
        <v>40</v>
      </c>
      <c r="D18" s="73">
        <v>35000</v>
      </c>
      <c r="E18" s="83">
        <v>650</v>
      </c>
      <c r="F18" s="84">
        <f t="shared" si="0"/>
        <v>22750000</v>
      </c>
      <c r="G18" s="89">
        <v>1120</v>
      </c>
      <c r="H18" s="84">
        <f t="shared" ref="H18:H20" si="1">+D18*G18</f>
        <v>39200000</v>
      </c>
    </row>
    <row r="19" spans="1:10" ht="12" customHeight="1" x14ac:dyDescent="0.2">
      <c r="A19" s="77"/>
      <c r="B19" s="44" t="s">
        <v>80</v>
      </c>
      <c r="C19" s="78" t="s">
        <v>40</v>
      </c>
      <c r="D19" s="73">
        <v>38500</v>
      </c>
      <c r="E19" s="83"/>
      <c r="F19" s="84">
        <f t="shared" si="0"/>
        <v>0</v>
      </c>
      <c r="G19" s="89">
        <v>220</v>
      </c>
      <c r="H19" s="84">
        <f t="shared" si="1"/>
        <v>8470000</v>
      </c>
    </row>
    <row r="20" spans="1:10" ht="12" customHeight="1" x14ac:dyDescent="0.2">
      <c r="A20" s="77"/>
      <c r="B20" s="44" t="s">
        <v>57</v>
      </c>
      <c r="C20" s="78" t="s">
        <v>40</v>
      </c>
      <c r="D20" s="73">
        <v>30000</v>
      </c>
      <c r="E20" s="83">
        <v>250</v>
      </c>
      <c r="F20" s="84">
        <f>+E20*D20</f>
        <v>7500000</v>
      </c>
      <c r="G20" s="89">
        <v>4873</v>
      </c>
      <c r="H20" s="84">
        <f t="shared" si="1"/>
        <v>146190000</v>
      </c>
    </row>
    <row r="21" spans="1:10" ht="15" x14ac:dyDescent="0.2">
      <c r="A21" s="79" t="s">
        <v>16</v>
      </c>
      <c r="B21" s="80" t="s">
        <v>17</v>
      </c>
      <c r="C21" s="78"/>
      <c r="D21" s="73"/>
      <c r="E21" s="87"/>
      <c r="F21" s="88">
        <f>SUM(F17:F20)</f>
        <v>30250000</v>
      </c>
      <c r="G21" s="88"/>
      <c r="H21" s="88">
        <f>SUM(H17:H20)</f>
        <v>198735000</v>
      </c>
    </row>
    <row r="22" spans="1:10" ht="15" x14ac:dyDescent="0.2">
      <c r="A22" s="79" t="s">
        <v>18</v>
      </c>
      <c r="B22" s="80" t="s">
        <v>44</v>
      </c>
      <c r="C22" s="81"/>
      <c r="D22" s="73"/>
      <c r="E22" s="87"/>
      <c r="F22" s="88">
        <f>+F21+F16</f>
        <v>30250000</v>
      </c>
      <c r="G22" s="88"/>
      <c r="H22" s="88">
        <f>+H21+H16</f>
        <v>199810000</v>
      </c>
    </row>
    <row r="23" spans="1:10" ht="12" customHeight="1" x14ac:dyDescent="0.2">
      <c r="A23" s="79"/>
      <c r="B23" s="44" t="s">
        <v>45</v>
      </c>
      <c r="C23" s="78" t="s">
        <v>40</v>
      </c>
      <c r="D23" s="73">
        <v>110600</v>
      </c>
      <c r="E23" s="90"/>
      <c r="F23" s="84">
        <f>+E23*D23</f>
        <v>0</v>
      </c>
      <c r="G23" s="90">
        <v>100</v>
      </c>
      <c r="H23" s="90">
        <v>11060000</v>
      </c>
    </row>
    <row r="24" spans="1:10" ht="12.75" customHeight="1" x14ac:dyDescent="0.2">
      <c r="A24" s="77"/>
      <c r="B24" s="44" t="s">
        <v>59</v>
      </c>
      <c r="C24" s="78" t="s">
        <v>40</v>
      </c>
      <c r="D24" s="73">
        <v>84300</v>
      </c>
      <c r="E24" s="83"/>
      <c r="F24" s="84">
        <f>+E24*D24</f>
        <v>0</v>
      </c>
      <c r="G24" s="89">
        <v>350</v>
      </c>
      <c r="H24" s="84">
        <v>29505000</v>
      </c>
    </row>
    <row r="25" spans="1:10" ht="12.75" customHeight="1" x14ac:dyDescent="0.2">
      <c r="A25" s="77"/>
      <c r="B25" s="44" t="s">
        <v>60</v>
      </c>
      <c r="C25" s="78" t="s">
        <v>24</v>
      </c>
      <c r="D25" s="73">
        <v>350000</v>
      </c>
      <c r="E25" s="83"/>
      <c r="F25" s="84">
        <f t="shared" ref="F25:F26" si="2">+E25*D25</f>
        <v>0</v>
      </c>
      <c r="G25" s="89">
        <v>9</v>
      </c>
      <c r="H25" s="84">
        <v>3150000</v>
      </c>
    </row>
    <row r="26" spans="1:10" ht="12.75" customHeight="1" x14ac:dyDescent="0.2">
      <c r="A26" s="77"/>
      <c r="B26" s="44" t="s">
        <v>46</v>
      </c>
      <c r="C26" s="78" t="s">
        <v>24</v>
      </c>
      <c r="D26" s="73">
        <v>2450000</v>
      </c>
      <c r="E26" s="83">
        <v>1</v>
      </c>
      <c r="F26" s="84">
        <f t="shared" si="2"/>
        <v>2450000</v>
      </c>
      <c r="G26" s="89">
        <v>6</v>
      </c>
      <c r="H26" s="89">
        <f>+G26*D26</f>
        <v>14700000</v>
      </c>
    </row>
    <row r="27" spans="1:10" ht="15" x14ac:dyDescent="0.2">
      <c r="A27" s="79" t="s">
        <v>19</v>
      </c>
      <c r="B27" s="80" t="s">
        <v>47</v>
      </c>
      <c r="C27" s="81"/>
      <c r="D27" s="86"/>
      <c r="E27" s="87"/>
      <c r="F27" s="88">
        <f>SUM(F23:F26)</f>
        <v>2450000</v>
      </c>
      <c r="G27" s="88"/>
      <c r="H27" s="88">
        <f>SUM(H23:H26)</f>
        <v>58415000</v>
      </c>
    </row>
    <row r="28" spans="1:10" ht="15" x14ac:dyDescent="0.2">
      <c r="A28" s="79" t="s">
        <v>21</v>
      </c>
      <c r="B28" s="82" t="s">
        <v>48</v>
      </c>
      <c r="C28" s="81"/>
      <c r="D28" s="86"/>
      <c r="E28" s="91"/>
      <c r="F28" s="88">
        <f>+F27+F22</f>
        <v>32700000</v>
      </c>
      <c r="G28" s="88"/>
      <c r="H28" s="88">
        <f>+H27+H22</f>
        <v>258225000</v>
      </c>
    </row>
    <row r="29" spans="1:10" ht="13.5" customHeight="1" x14ac:dyDescent="0.2">
      <c r="A29" s="77"/>
      <c r="B29" s="44" t="s">
        <v>49</v>
      </c>
      <c r="C29" s="78" t="s">
        <v>50</v>
      </c>
      <c r="D29" s="73"/>
      <c r="E29" s="91"/>
      <c r="F29" s="91"/>
      <c r="G29" s="91"/>
      <c r="H29" s="91"/>
    </row>
    <row r="30" spans="1:10" ht="15" x14ac:dyDescent="0.2">
      <c r="A30" s="79" t="s">
        <v>22</v>
      </c>
      <c r="B30" s="80" t="s">
        <v>54</v>
      </c>
      <c r="C30" s="81"/>
      <c r="D30" s="86"/>
      <c r="E30" s="91"/>
      <c r="F30" s="88">
        <f t="shared" ref="F30:H30" si="3">+F28+F29</f>
        <v>32700000</v>
      </c>
      <c r="G30" s="88"/>
      <c r="H30" s="88">
        <f t="shared" si="3"/>
        <v>258225000</v>
      </c>
    </row>
    <row r="31" spans="1:10" ht="15" x14ac:dyDescent="0.2">
      <c r="A31" s="79" t="s">
        <v>23</v>
      </c>
      <c r="B31" s="44" t="s">
        <v>51</v>
      </c>
      <c r="C31" s="78"/>
      <c r="D31" s="73"/>
      <c r="E31" s="87"/>
      <c r="F31" s="90">
        <f t="shared" ref="F31:H31" si="4">+F30*10%</f>
        <v>3270000</v>
      </c>
      <c r="G31" s="90"/>
      <c r="H31" s="90">
        <f t="shared" si="4"/>
        <v>25822500</v>
      </c>
    </row>
    <row r="32" spans="1:10" ht="15" x14ac:dyDescent="0.2">
      <c r="A32" s="79" t="s">
        <v>25</v>
      </c>
      <c r="B32" s="80" t="s">
        <v>53</v>
      </c>
      <c r="C32" s="78" t="s">
        <v>52</v>
      </c>
      <c r="D32" s="86"/>
      <c r="E32" s="91"/>
      <c r="F32" s="88">
        <f t="shared" ref="F32:H32" si="5">+F31+F30</f>
        <v>35970000</v>
      </c>
      <c r="G32" s="88"/>
      <c r="H32" s="88">
        <f t="shared" si="5"/>
        <v>284047500</v>
      </c>
      <c r="J32" s="66"/>
    </row>
    <row r="33" spans="1:8" ht="6.75" customHeight="1" x14ac:dyDescent="0.2">
      <c r="A33" s="7"/>
      <c r="B33" s="8"/>
      <c r="C33" s="7"/>
      <c r="D33" s="9"/>
      <c r="E33" s="10"/>
      <c r="F33" s="11"/>
      <c r="G33" s="11"/>
      <c r="H33" s="11"/>
    </row>
    <row r="34" spans="1:8" ht="15" x14ac:dyDescent="0.25">
      <c r="B34" s="12" t="s">
        <v>27</v>
      </c>
    </row>
    <row r="35" spans="1:8" x14ac:dyDescent="0.2">
      <c r="B35" s="1" t="s">
        <v>28</v>
      </c>
      <c r="D35" s="164" t="s">
        <v>73</v>
      </c>
      <c r="E35" s="164"/>
    </row>
    <row r="36" spans="1:8" ht="6" customHeight="1" x14ac:dyDescent="0.2">
      <c r="D36" s="94"/>
      <c r="E36" s="94"/>
    </row>
    <row r="37" spans="1:8" x14ac:dyDescent="0.2">
      <c r="B37" s="1" t="s">
        <v>30</v>
      </c>
      <c r="D37" s="164" t="s">
        <v>85</v>
      </c>
      <c r="E37" s="164"/>
    </row>
    <row r="38" spans="1:8" ht="5.25" customHeight="1" x14ac:dyDescent="0.2">
      <c r="D38" s="94"/>
      <c r="E38" s="94"/>
    </row>
    <row r="39" spans="1:8" x14ac:dyDescent="0.2">
      <c r="B39" s="14" t="s">
        <v>76</v>
      </c>
      <c r="D39" s="164" t="s">
        <v>77</v>
      </c>
      <c r="E39" s="164"/>
    </row>
    <row r="40" spans="1:8" ht="15" x14ac:dyDescent="0.25">
      <c r="B40" s="12" t="s">
        <v>34</v>
      </c>
      <c r="D40" s="94"/>
      <c r="E40" s="94"/>
    </row>
    <row r="41" spans="1:8" x14ac:dyDescent="0.2">
      <c r="B41" s="1" t="s">
        <v>61</v>
      </c>
      <c r="D41" s="94" t="s">
        <v>62</v>
      </c>
      <c r="E41" s="94"/>
    </row>
    <row r="42" spans="1:8" ht="6.75" customHeight="1" x14ac:dyDescent="0.2">
      <c r="D42" s="94"/>
      <c r="E42" s="94"/>
    </row>
    <row r="43" spans="1:8" x14ac:dyDescent="0.2">
      <c r="B43" s="1" t="s">
        <v>63</v>
      </c>
      <c r="D43" s="94" t="s">
        <v>70</v>
      </c>
      <c r="E43" s="94"/>
    </row>
    <row r="44" spans="1:8" ht="15" x14ac:dyDescent="0.25">
      <c r="B44" s="12" t="s">
        <v>35</v>
      </c>
      <c r="D44" s="94"/>
      <c r="E44" s="94"/>
    </row>
    <row r="45" spans="1:8" x14ac:dyDescent="0.2">
      <c r="B45" s="1" t="s">
        <v>75</v>
      </c>
      <c r="D45" s="94" t="s">
        <v>74</v>
      </c>
      <c r="E45" s="94"/>
    </row>
    <row r="46" spans="1:8" ht="3.75" customHeight="1" x14ac:dyDescent="0.2">
      <c r="D46" s="94"/>
      <c r="E46" s="94"/>
    </row>
    <row r="47" spans="1:8" x14ac:dyDescent="0.2">
      <c r="B47" s="1" t="s">
        <v>65</v>
      </c>
      <c r="D47" s="164" t="s">
        <v>71</v>
      </c>
      <c r="E47" s="164"/>
    </row>
    <row r="48" spans="1:8" ht="6.75" customHeight="1" x14ac:dyDescent="0.2">
      <c r="D48" s="94"/>
      <c r="E48" s="94"/>
    </row>
    <row r="49" spans="2:6" x14ac:dyDescent="0.2">
      <c r="B49" s="1" t="s">
        <v>79</v>
      </c>
      <c r="D49" s="94" t="s">
        <v>78</v>
      </c>
      <c r="E49" s="94"/>
      <c r="F49" s="1" t="s">
        <v>87</v>
      </c>
    </row>
    <row r="50" spans="2:6" ht="6.75" customHeight="1" x14ac:dyDescent="0.2">
      <c r="D50" s="94"/>
      <c r="E50" s="94"/>
    </row>
    <row r="51" spans="2:6" x14ac:dyDescent="0.2">
      <c r="B51" s="1" t="s">
        <v>36</v>
      </c>
      <c r="D51" s="94" t="s">
        <v>37</v>
      </c>
      <c r="E51" s="94"/>
    </row>
  </sheetData>
  <mergeCells count="17">
    <mergeCell ref="D35:E35"/>
    <mergeCell ref="D37:E37"/>
    <mergeCell ref="D39:E39"/>
    <mergeCell ref="D47:E47"/>
    <mergeCell ref="A10:H10"/>
    <mergeCell ref="A12:A13"/>
    <mergeCell ref="B12:B13"/>
    <mergeCell ref="C12:C13"/>
    <mergeCell ref="D12:D13"/>
    <mergeCell ref="E12:F12"/>
    <mergeCell ref="G12:H12"/>
    <mergeCell ref="A8:H8"/>
    <mergeCell ref="A1:H1"/>
    <mergeCell ref="A2:H2"/>
    <mergeCell ref="A3:H3"/>
    <mergeCell ref="B5:H5"/>
    <mergeCell ref="B6:H6"/>
  </mergeCells>
  <pageMargins left="1.01" right="0.70866141732283472" top="0.7" bottom="0.28999999999999998" header="0" footer="0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view="pageBreakPreview" zoomScale="85" zoomScaleNormal="100" zoomScaleSheetLayoutView="85" workbookViewId="0">
      <selection activeCell="L28" sqref="L28"/>
    </sheetView>
  </sheetViews>
  <sheetFormatPr defaultRowHeight="14.25" x14ac:dyDescent="0.2"/>
  <cols>
    <col min="1" max="1" width="4.625" style="2" customWidth="1"/>
    <col min="2" max="7" width="9.75" style="2" customWidth="1"/>
    <col min="8" max="8" width="9.75" style="1" customWidth="1"/>
    <col min="9" max="9" width="8.5" style="1" customWidth="1"/>
    <col min="10" max="10" width="10.625" style="1" customWidth="1"/>
    <col min="11" max="11" width="9.875" style="1" customWidth="1"/>
    <col min="12" max="12" width="12.5" style="1" customWidth="1"/>
    <col min="13" max="13" width="9.375" style="1" customWidth="1"/>
    <col min="14" max="14" width="13.25" style="1" customWidth="1"/>
    <col min="15" max="15" width="14" style="1" customWidth="1"/>
    <col min="16" max="16" width="10.125" style="1" bestFit="1" customWidth="1"/>
    <col min="17" max="16384" width="9" style="1"/>
  </cols>
  <sheetData>
    <row r="1" spans="1:14" x14ac:dyDescent="0.2">
      <c r="A1" s="199" t="s">
        <v>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</row>
    <row r="2" spans="1:14" x14ac:dyDescent="0.2">
      <c r="A2" s="199" t="s">
        <v>1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</row>
    <row r="3" spans="1:14" x14ac:dyDescent="0.2">
      <c r="A3" s="199" t="s">
        <v>2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</row>
    <row r="4" spans="1:14" ht="3" customHeight="1" x14ac:dyDescent="0.2"/>
    <row r="5" spans="1:14" ht="15" x14ac:dyDescent="0.25">
      <c r="A5" s="168" t="s">
        <v>38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</row>
    <row r="6" spans="1:14" ht="12" customHeight="1" x14ac:dyDescent="0.25">
      <c r="A6" s="168" t="s">
        <v>3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</row>
    <row r="7" spans="1:14" ht="12" customHeight="1" x14ac:dyDescent="0.25">
      <c r="A7" s="168" t="s">
        <v>68</v>
      </c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</row>
    <row r="8" spans="1:14" x14ac:dyDescent="0.2">
      <c r="A8" s="198" t="s">
        <v>90</v>
      </c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</row>
    <row r="9" spans="1:14" ht="8.25" customHeight="1" x14ac:dyDescent="0.2">
      <c r="A9" s="101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</row>
    <row r="10" spans="1:14" x14ac:dyDescent="0.2">
      <c r="A10" s="199" t="s">
        <v>39</v>
      </c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</row>
    <row r="11" spans="1:14" ht="15" x14ac:dyDescent="0.2">
      <c r="A11" s="200" t="s">
        <v>6</v>
      </c>
      <c r="B11" s="201" t="s">
        <v>7</v>
      </c>
      <c r="C11" s="202"/>
      <c r="D11" s="202"/>
      <c r="E11" s="202"/>
      <c r="F11" s="202"/>
      <c r="G11" s="202"/>
      <c r="H11" s="203"/>
      <c r="I11" s="207" t="s">
        <v>8</v>
      </c>
      <c r="J11" s="207" t="s">
        <v>9</v>
      </c>
      <c r="K11" s="207" t="s">
        <v>10</v>
      </c>
      <c r="L11" s="207"/>
      <c r="M11" s="207" t="s">
        <v>11</v>
      </c>
      <c r="N11" s="207"/>
    </row>
    <row r="12" spans="1:14" ht="15" x14ac:dyDescent="0.2">
      <c r="A12" s="200"/>
      <c r="B12" s="204"/>
      <c r="C12" s="205"/>
      <c r="D12" s="205"/>
      <c r="E12" s="205"/>
      <c r="F12" s="205"/>
      <c r="G12" s="205"/>
      <c r="H12" s="206"/>
      <c r="I12" s="207"/>
      <c r="J12" s="207"/>
      <c r="K12" s="106" t="s">
        <v>12</v>
      </c>
      <c r="L12" s="106" t="s">
        <v>13</v>
      </c>
      <c r="M12" s="106" t="s">
        <v>12</v>
      </c>
      <c r="N12" s="106" t="s">
        <v>13</v>
      </c>
    </row>
    <row r="13" spans="1:14" ht="12" customHeight="1" x14ac:dyDescent="0.2">
      <c r="A13" s="102">
        <v>0</v>
      </c>
      <c r="B13" s="186">
        <v>1</v>
      </c>
      <c r="C13" s="187"/>
      <c r="D13" s="187"/>
      <c r="E13" s="187"/>
      <c r="F13" s="187"/>
      <c r="G13" s="187"/>
      <c r="H13" s="188"/>
      <c r="I13" s="103">
        <v>2</v>
      </c>
      <c r="J13" s="103">
        <v>3</v>
      </c>
      <c r="K13" s="102">
        <v>4</v>
      </c>
      <c r="L13" s="102">
        <v>5</v>
      </c>
      <c r="M13" s="102">
        <v>6</v>
      </c>
      <c r="N13" s="102">
        <v>7</v>
      </c>
    </row>
    <row r="14" spans="1:14" ht="12" customHeight="1" x14ac:dyDescent="0.2">
      <c r="A14" s="107"/>
      <c r="B14" s="180" t="s">
        <v>14</v>
      </c>
      <c r="C14" s="181"/>
      <c r="D14" s="181"/>
      <c r="E14" s="181"/>
      <c r="F14" s="181"/>
      <c r="G14" s="181"/>
      <c r="H14" s="182"/>
      <c r="I14" s="16" t="s">
        <v>40</v>
      </c>
      <c r="J14" s="17">
        <v>50000</v>
      </c>
      <c r="K14" s="108"/>
      <c r="L14" s="109">
        <f>+K14*J14</f>
        <v>0</v>
      </c>
      <c r="M14" s="110">
        <v>21.5</v>
      </c>
      <c r="N14" s="109">
        <v>1075000</v>
      </c>
    </row>
    <row r="15" spans="1:14" ht="12" customHeight="1" x14ac:dyDescent="0.2">
      <c r="A15" s="31" t="s">
        <v>15</v>
      </c>
      <c r="B15" s="177" t="s">
        <v>58</v>
      </c>
      <c r="C15" s="178"/>
      <c r="D15" s="178"/>
      <c r="E15" s="178"/>
      <c r="F15" s="178"/>
      <c r="G15" s="178"/>
      <c r="H15" s="179"/>
      <c r="I15" s="16"/>
      <c r="J15" s="19"/>
      <c r="K15" s="111"/>
      <c r="L15" s="109">
        <f t="shared" ref="L15:L19" si="0">+K15*J15</f>
        <v>0</v>
      </c>
      <c r="M15" s="112"/>
      <c r="N15" s="112">
        <f>SUM(N14:N14)</f>
        <v>1075000</v>
      </c>
    </row>
    <row r="16" spans="1:14" ht="12" customHeight="1" x14ac:dyDescent="0.2">
      <c r="A16" s="107"/>
      <c r="B16" s="180" t="s">
        <v>67</v>
      </c>
      <c r="C16" s="181"/>
      <c r="D16" s="181"/>
      <c r="E16" s="181"/>
      <c r="F16" s="181"/>
      <c r="G16" s="181"/>
      <c r="H16" s="182"/>
      <c r="I16" s="16" t="s">
        <v>40</v>
      </c>
      <c r="J16" s="17">
        <v>25000</v>
      </c>
      <c r="K16" s="108">
        <v>610</v>
      </c>
      <c r="L16" s="109">
        <f t="shared" si="0"/>
        <v>15250000</v>
      </c>
      <c r="M16" s="113">
        <v>805</v>
      </c>
      <c r="N16" s="109">
        <f>+J16*M16</f>
        <v>20125000</v>
      </c>
    </row>
    <row r="17" spans="1:14" ht="12" customHeight="1" x14ac:dyDescent="0.2">
      <c r="A17" s="107"/>
      <c r="B17" s="180" t="s">
        <v>80</v>
      </c>
      <c r="C17" s="181"/>
      <c r="D17" s="181"/>
      <c r="E17" s="181"/>
      <c r="F17" s="181"/>
      <c r="G17" s="181"/>
      <c r="H17" s="182"/>
      <c r="I17" s="16" t="s">
        <v>40</v>
      </c>
      <c r="J17" s="17">
        <v>38500</v>
      </c>
      <c r="K17" s="108"/>
      <c r="L17" s="109">
        <f>+K17*J17</f>
        <v>0</v>
      </c>
      <c r="M17" s="113">
        <v>220</v>
      </c>
      <c r="N17" s="109">
        <f>+J17*M17</f>
        <v>8470000</v>
      </c>
    </row>
    <row r="18" spans="1:14" ht="12" customHeight="1" x14ac:dyDescent="0.2">
      <c r="A18" s="107"/>
      <c r="B18" s="180" t="s">
        <v>82</v>
      </c>
      <c r="C18" s="181"/>
      <c r="D18" s="181"/>
      <c r="E18" s="181"/>
      <c r="F18" s="181"/>
      <c r="G18" s="181"/>
      <c r="H18" s="182"/>
      <c r="I18" s="16" t="s">
        <v>40</v>
      </c>
      <c r="J18" s="17">
        <v>35000</v>
      </c>
      <c r="K18" s="108"/>
      <c r="L18" s="109">
        <f t="shared" si="0"/>
        <v>0</v>
      </c>
      <c r="M18" s="113">
        <v>1120</v>
      </c>
      <c r="N18" s="109">
        <f t="shared" ref="N18:N20" si="1">+J18*M18</f>
        <v>39200000</v>
      </c>
    </row>
    <row r="19" spans="1:14" ht="12" hidden="1" customHeight="1" x14ac:dyDescent="0.2">
      <c r="A19" s="107"/>
      <c r="B19" s="180" t="s">
        <v>100</v>
      </c>
      <c r="C19" s="181"/>
      <c r="D19" s="181"/>
      <c r="E19" s="181"/>
      <c r="F19" s="181"/>
      <c r="G19" s="181"/>
      <c r="H19" s="182"/>
      <c r="I19" s="16" t="s">
        <v>40</v>
      </c>
      <c r="J19" s="17">
        <v>25300</v>
      </c>
      <c r="K19" s="108"/>
      <c r="L19" s="109">
        <f t="shared" si="0"/>
        <v>0</v>
      </c>
      <c r="M19" s="113"/>
      <c r="N19" s="109">
        <f>+M19*J19</f>
        <v>0</v>
      </c>
    </row>
    <row r="20" spans="1:14" ht="12" customHeight="1" x14ac:dyDescent="0.2">
      <c r="A20" s="107"/>
      <c r="B20" s="180" t="s">
        <v>91</v>
      </c>
      <c r="C20" s="181"/>
      <c r="D20" s="181"/>
      <c r="E20" s="181"/>
      <c r="F20" s="181"/>
      <c r="G20" s="181"/>
      <c r="H20" s="182"/>
      <c r="I20" s="189" t="s">
        <v>40</v>
      </c>
      <c r="J20" s="192">
        <v>30000</v>
      </c>
      <c r="K20" s="195">
        <v>96</v>
      </c>
      <c r="L20" s="183">
        <f>+K20*J20</f>
        <v>2880000</v>
      </c>
      <c r="M20" s="174">
        <v>4969</v>
      </c>
      <c r="N20" s="183">
        <f t="shared" si="1"/>
        <v>149070000</v>
      </c>
    </row>
    <row r="21" spans="1:14" ht="12" customHeight="1" x14ac:dyDescent="0.2">
      <c r="A21" s="107"/>
      <c r="B21" s="107" t="s">
        <v>92</v>
      </c>
      <c r="C21" s="107" t="s">
        <v>93</v>
      </c>
      <c r="D21" s="107" t="s">
        <v>94</v>
      </c>
      <c r="E21" s="107" t="s">
        <v>95</v>
      </c>
      <c r="F21" s="107" t="s">
        <v>96</v>
      </c>
      <c r="G21" s="107" t="s">
        <v>97</v>
      </c>
      <c r="H21" s="16" t="s">
        <v>98</v>
      </c>
      <c r="I21" s="190"/>
      <c r="J21" s="193"/>
      <c r="K21" s="196"/>
      <c r="L21" s="184"/>
      <c r="M21" s="175"/>
      <c r="N21" s="184"/>
    </row>
    <row r="22" spans="1:14" ht="12" customHeight="1" x14ac:dyDescent="0.2">
      <c r="A22" s="107"/>
      <c r="B22" s="107">
        <v>354</v>
      </c>
      <c r="C22" s="107">
        <v>337</v>
      </c>
      <c r="D22" s="107">
        <v>941</v>
      </c>
      <c r="E22" s="107">
        <v>1310</v>
      </c>
      <c r="F22" s="107">
        <v>622</v>
      </c>
      <c r="G22" s="107">
        <v>312</v>
      </c>
      <c r="H22" s="115" t="s">
        <v>108</v>
      </c>
      <c r="I22" s="191"/>
      <c r="J22" s="194"/>
      <c r="K22" s="197"/>
      <c r="L22" s="185"/>
      <c r="M22" s="176"/>
      <c r="N22" s="185"/>
    </row>
    <row r="23" spans="1:14" ht="12" customHeight="1" x14ac:dyDescent="0.2">
      <c r="A23" s="107"/>
      <c r="B23" s="180" t="s">
        <v>101</v>
      </c>
      <c r="C23" s="181"/>
      <c r="D23" s="181"/>
      <c r="E23" s="181"/>
      <c r="F23" s="181"/>
      <c r="G23" s="181"/>
      <c r="H23" s="182"/>
      <c r="I23" s="16" t="s">
        <v>40</v>
      </c>
      <c r="J23" s="17">
        <v>20000</v>
      </c>
      <c r="K23" s="108"/>
      <c r="L23" s="109">
        <f t="shared" ref="L23:L26" si="2">+K23*J23</f>
        <v>0</v>
      </c>
      <c r="M23" s="113"/>
      <c r="N23" s="109">
        <f>+M23*J23</f>
        <v>0</v>
      </c>
    </row>
    <row r="24" spans="1:14" ht="12" hidden="1" customHeight="1" x14ac:dyDescent="0.2">
      <c r="A24" s="107"/>
      <c r="B24" s="180" t="s">
        <v>103</v>
      </c>
      <c r="C24" s="181"/>
      <c r="D24" s="181"/>
      <c r="E24" s="181"/>
      <c r="F24" s="181"/>
      <c r="G24" s="181"/>
      <c r="H24" s="182"/>
      <c r="I24" s="16" t="s">
        <v>40</v>
      </c>
      <c r="J24" s="17">
        <v>15000</v>
      </c>
      <c r="K24" s="108"/>
      <c r="L24" s="109">
        <f t="shared" si="2"/>
        <v>0</v>
      </c>
      <c r="M24" s="113"/>
      <c r="N24" s="109">
        <f t="shared" ref="N24:N26" si="3">+M24*J24</f>
        <v>0</v>
      </c>
    </row>
    <row r="25" spans="1:14" ht="12" hidden="1" customHeight="1" x14ac:dyDescent="0.2">
      <c r="A25" s="107"/>
      <c r="B25" s="180" t="s">
        <v>102</v>
      </c>
      <c r="C25" s="181"/>
      <c r="D25" s="181"/>
      <c r="E25" s="181"/>
      <c r="F25" s="181"/>
      <c r="G25" s="181"/>
      <c r="H25" s="182"/>
      <c r="I25" s="16" t="s">
        <v>40</v>
      </c>
      <c r="J25" s="17">
        <v>10000</v>
      </c>
      <c r="K25" s="108"/>
      <c r="L25" s="109">
        <f t="shared" si="2"/>
        <v>0</v>
      </c>
      <c r="M25" s="113"/>
      <c r="N25" s="109">
        <f t="shared" si="3"/>
        <v>0</v>
      </c>
    </row>
    <row r="26" spans="1:14" ht="12" hidden="1" customHeight="1" x14ac:dyDescent="0.2">
      <c r="A26" s="107"/>
      <c r="B26" s="180" t="s">
        <v>104</v>
      </c>
      <c r="C26" s="181"/>
      <c r="D26" s="181"/>
      <c r="E26" s="181"/>
      <c r="F26" s="181"/>
      <c r="G26" s="181"/>
      <c r="H26" s="182"/>
      <c r="I26" s="16" t="s">
        <v>40</v>
      </c>
      <c r="J26" s="17">
        <v>18000</v>
      </c>
      <c r="K26" s="108"/>
      <c r="L26" s="109">
        <f t="shared" si="2"/>
        <v>0</v>
      </c>
      <c r="M26" s="113"/>
      <c r="N26" s="109">
        <f t="shared" si="3"/>
        <v>0</v>
      </c>
    </row>
    <row r="27" spans="1:14" ht="15" x14ac:dyDescent="0.2">
      <c r="A27" s="31" t="s">
        <v>16</v>
      </c>
      <c r="B27" s="177" t="s">
        <v>17</v>
      </c>
      <c r="C27" s="178"/>
      <c r="D27" s="178"/>
      <c r="E27" s="178"/>
      <c r="F27" s="178"/>
      <c r="G27" s="178"/>
      <c r="H27" s="179"/>
      <c r="I27" s="16"/>
      <c r="J27" s="17"/>
      <c r="K27" s="111"/>
      <c r="L27" s="112">
        <f>SUM(L16:L26)</f>
        <v>18130000</v>
      </c>
      <c r="M27" s="112"/>
      <c r="N27" s="112">
        <f>SUM(N16:N26)</f>
        <v>216865000</v>
      </c>
    </row>
    <row r="28" spans="1:14" ht="15" x14ac:dyDescent="0.2">
      <c r="A28" s="31" t="s">
        <v>18</v>
      </c>
      <c r="B28" s="177" t="s">
        <v>44</v>
      </c>
      <c r="C28" s="178"/>
      <c r="D28" s="178"/>
      <c r="E28" s="178"/>
      <c r="F28" s="178"/>
      <c r="G28" s="178"/>
      <c r="H28" s="179"/>
      <c r="I28" s="18"/>
      <c r="J28" s="17"/>
      <c r="K28" s="111"/>
      <c r="L28" s="112">
        <f>+L27+L15</f>
        <v>18130000</v>
      </c>
      <c r="M28" s="112"/>
      <c r="N28" s="112">
        <f>+N27+N15</f>
        <v>217940000</v>
      </c>
    </row>
    <row r="29" spans="1:14" ht="12" customHeight="1" x14ac:dyDescent="0.2">
      <c r="A29" s="31"/>
      <c r="B29" s="180" t="s">
        <v>45</v>
      </c>
      <c r="C29" s="181"/>
      <c r="D29" s="181"/>
      <c r="E29" s="181"/>
      <c r="F29" s="181"/>
      <c r="G29" s="181"/>
      <c r="H29" s="182"/>
      <c r="I29" s="16" t="s">
        <v>40</v>
      </c>
      <c r="J29" s="17">
        <v>110600</v>
      </c>
      <c r="K29" s="116"/>
      <c r="L29" s="109">
        <f>+K29*J29</f>
        <v>0</v>
      </c>
      <c r="M29" s="116">
        <v>100</v>
      </c>
      <c r="N29" s="116">
        <v>11060000</v>
      </c>
    </row>
    <row r="30" spans="1:14" ht="12.75" customHeight="1" x14ac:dyDescent="0.2">
      <c r="A30" s="107"/>
      <c r="B30" s="180" t="s">
        <v>59</v>
      </c>
      <c r="C30" s="181"/>
      <c r="D30" s="181"/>
      <c r="E30" s="181"/>
      <c r="F30" s="181"/>
      <c r="G30" s="181"/>
      <c r="H30" s="182"/>
      <c r="I30" s="16" t="s">
        <v>40</v>
      </c>
      <c r="J30" s="17">
        <v>84300</v>
      </c>
      <c r="K30" s="108"/>
      <c r="L30" s="109">
        <f>+K30*J30</f>
        <v>0</v>
      </c>
      <c r="M30" s="113">
        <v>350</v>
      </c>
      <c r="N30" s="109">
        <v>29505000</v>
      </c>
    </row>
    <row r="31" spans="1:14" ht="12.75" customHeight="1" x14ac:dyDescent="0.2">
      <c r="A31" s="107"/>
      <c r="B31" s="180" t="s">
        <v>60</v>
      </c>
      <c r="C31" s="181"/>
      <c r="D31" s="181"/>
      <c r="E31" s="181"/>
      <c r="F31" s="181"/>
      <c r="G31" s="181"/>
      <c r="H31" s="182"/>
      <c r="I31" s="16" t="s">
        <v>24</v>
      </c>
      <c r="J31" s="17">
        <v>350000</v>
      </c>
      <c r="K31" s="108"/>
      <c r="L31" s="109">
        <f t="shared" ref="L31:L32" si="4">+K31*J31</f>
        <v>0</v>
      </c>
      <c r="M31" s="113">
        <v>9</v>
      </c>
      <c r="N31" s="109">
        <v>3150000</v>
      </c>
    </row>
    <row r="32" spans="1:14" ht="12.75" customHeight="1" x14ac:dyDescent="0.2">
      <c r="A32" s="107"/>
      <c r="B32" s="180" t="s">
        <v>46</v>
      </c>
      <c r="C32" s="181"/>
      <c r="D32" s="181"/>
      <c r="E32" s="181"/>
      <c r="F32" s="181"/>
      <c r="G32" s="181"/>
      <c r="H32" s="182"/>
      <c r="I32" s="16" t="s">
        <v>24</v>
      </c>
      <c r="J32" s="17">
        <v>2450000</v>
      </c>
      <c r="K32" s="108">
        <v>1</v>
      </c>
      <c r="L32" s="109">
        <f t="shared" si="4"/>
        <v>2450000</v>
      </c>
      <c r="M32" s="113">
        <v>7</v>
      </c>
      <c r="N32" s="113">
        <f>+M32*J32</f>
        <v>17150000</v>
      </c>
    </row>
    <row r="33" spans="1:16" ht="15" x14ac:dyDescent="0.2">
      <c r="A33" s="31" t="s">
        <v>19</v>
      </c>
      <c r="B33" s="177" t="s">
        <v>47</v>
      </c>
      <c r="C33" s="178"/>
      <c r="D33" s="178"/>
      <c r="E33" s="178"/>
      <c r="F33" s="178"/>
      <c r="G33" s="178"/>
      <c r="H33" s="179"/>
      <c r="I33" s="18"/>
      <c r="J33" s="19"/>
      <c r="K33" s="111"/>
      <c r="L33" s="112">
        <f>SUM(L29:L32)</f>
        <v>2450000</v>
      </c>
      <c r="M33" s="112"/>
      <c r="N33" s="112">
        <f>SUM(N29:N32)</f>
        <v>60865000</v>
      </c>
    </row>
    <row r="34" spans="1:16" ht="15" x14ac:dyDescent="0.2">
      <c r="A34" s="31" t="s">
        <v>21</v>
      </c>
      <c r="B34" s="177" t="s">
        <v>48</v>
      </c>
      <c r="C34" s="178"/>
      <c r="D34" s="178"/>
      <c r="E34" s="178"/>
      <c r="F34" s="178"/>
      <c r="G34" s="178"/>
      <c r="H34" s="179"/>
      <c r="I34" s="18"/>
      <c r="J34" s="19"/>
      <c r="K34" s="117"/>
      <c r="L34" s="112">
        <f>+L33+L28</f>
        <v>20580000</v>
      </c>
      <c r="M34" s="112"/>
      <c r="N34" s="112">
        <f>+N33+N28</f>
        <v>278805000</v>
      </c>
    </row>
    <row r="35" spans="1:16" ht="13.5" customHeight="1" x14ac:dyDescent="0.2">
      <c r="A35" s="107"/>
      <c r="B35" s="180" t="s">
        <v>49</v>
      </c>
      <c r="C35" s="181"/>
      <c r="D35" s="181"/>
      <c r="E35" s="181"/>
      <c r="F35" s="181"/>
      <c r="G35" s="181"/>
      <c r="H35" s="182"/>
      <c r="I35" s="16" t="s">
        <v>50</v>
      </c>
      <c r="J35" s="17"/>
      <c r="K35" s="117"/>
      <c r="L35" s="117"/>
      <c r="M35" s="117"/>
      <c r="N35" s="117"/>
    </row>
    <row r="36" spans="1:16" ht="15" x14ac:dyDescent="0.2">
      <c r="A36" s="31" t="s">
        <v>22</v>
      </c>
      <c r="B36" s="177" t="s">
        <v>54</v>
      </c>
      <c r="C36" s="178"/>
      <c r="D36" s="178"/>
      <c r="E36" s="178"/>
      <c r="F36" s="178"/>
      <c r="G36" s="178"/>
      <c r="H36" s="179"/>
      <c r="I36" s="18"/>
      <c r="J36" s="19"/>
      <c r="K36" s="117"/>
      <c r="L36" s="112">
        <f t="shared" ref="L36:N36" si="5">+L34+L35</f>
        <v>20580000</v>
      </c>
      <c r="M36" s="112"/>
      <c r="N36" s="112">
        <f t="shared" si="5"/>
        <v>278805000</v>
      </c>
    </row>
    <row r="37" spans="1:16" ht="15" x14ac:dyDescent="0.2">
      <c r="A37" s="31" t="s">
        <v>23</v>
      </c>
      <c r="B37" s="180" t="s">
        <v>51</v>
      </c>
      <c r="C37" s="181"/>
      <c r="D37" s="181"/>
      <c r="E37" s="181"/>
      <c r="F37" s="181"/>
      <c r="G37" s="181"/>
      <c r="H37" s="182"/>
      <c r="I37" s="16"/>
      <c r="J37" s="17"/>
      <c r="K37" s="111"/>
      <c r="L37" s="116">
        <f t="shared" ref="L37:N37" si="6">+L36*10%</f>
        <v>2058000</v>
      </c>
      <c r="M37" s="116"/>
      <c r="N37" s="116">
        <f t="shared" si="6"/>
        <v>27880500</v>
      </c>
    </row>
    <row r="38" spans="1:16" ht="15" x14ac:dyDescent="0.2">
      <c r="A38" s="31" t="s">
        <v>25</v>
      </c>
      <c r="B38" s="177" t="s">
        <v>53</v>
      </c>
      <c r="C38" s="178"/>
      <c r="D38" s="178"/>
      <c r="E38" s="178"/>
      <c r="F38" s="178"/>
      <c r="G38" s="178"/>
      <c r="H38" s="179"/>
      <c r="I38" s="16" t="s">
        <v>52</v>
      </c>
      <c r="J38" s="19"/>
      <c r="K38" s="117"/>
      <c r="L38" s="112">
        <f t="shared" ref="L38:N38" si="7">+L37+L36</f>
        <v>22638000</v>
      </c>
      <c r="M38" s="112"/>
      <c r="N38" s="112">
        <f t="shared" si="7"/>
        <v>306685500</v>
      </c>
      <c r="P38" s="66"/>
    </row>
    <row r="39" spans="1:16" ht="6.75" customHeight="1" x14ac:dyDescent="0.2">
      <c r="A39" s="7"/>
      <c r="B39" s="7"/>
      <c r="C39" s="7"/>
      <c r="D39" s="7"/>
      <c r="E39" s="7"/>
      <c r="F39" s="7"/>
      <c r="G39" s="7"/>
      <c r="H39" s="8"/>
      <c r="I39" s="7"/>
      <c r="J39" s="9"/>
      <c r="K39" s="10"/>
      <c r="L39" s="11"/>
      <c r="M39" s="11"/>
      <c r="N39" s="11"/>
    </row>
    <row r="40" spans="1:16" ht="15" x14ac:dyDescent="0.25">
      <c r="C40" s="12" t="s">
        <v>27</v>
      </c>
    </row>
    <row r="41" spans="1:16" x14ac:dyDescent="0.2">
      <c r="C41" s="1" t="s">
        <v>28</v>
      </c>
      <c r="J41" s="164" t="s">
        <v>73</v>
      </c>
      <c r="K41" s="164"/>
    </row>
    <row r="42" spans="1:16" ht="2.25" customHeight="1" x14ac:dyDescent="0.2">
      <c r="C42" s="1"/>
      <c r="J42" s="100"/>
      <c r="K42" s="100"/>
    </row>
    <row r="43" spans="1:16" x14ac:dyDescent="0.2">
      <c r="C43" s="1" t="s">
        <v>30</v>
      </c>
      <c r="J43" s="164" t="s">
        <v>85</v>
      </c>
      <c r="K43" s="164"/>
    </row>
    <row r="44" spans="1:16" ht="2.25" customHeight="1" x14ac:dyDescent="0.2">
      <c r="C44" s="1"/>
      <c r="J44" s="100"/>
      <c r="K44" s="100"/>
    </row>
    <row r="45" spans="1:16" x14ac:dyDescent="0.2">
      <c r="C45" s="173" t="s">
        <v>76</v>
      </c>
      <c r="D45" s="173"/>
      <c r="E45" s="173"/>
      <c r="F45" s="173"/>
      <c r="G45" s="173"/>
      <c r="J45" s="164" t="s">
        <v>77</v>
      </c>
      <c r="K45" s="164"/>
    </row>
    <row r="46" spans="1:16" ht="15" x14ac:dyDescent="0.25">
      <c r="C46" s="12" t="s">
        <v>34</v>
      </c>
      <c r="J46" s="100"/>
      <c r="K46" s="100"/>
    </row>
    <row r="47" spans="1:16" x14ac:dyDescent="0.2">
      <c r="C47" s="1" t="s">
        <v>61</v>
      </c>
      <c r="J47" s="100" t="s">
        <v>62</v>
      </c>
      <c r="K47" s="100"/>
    </row>
    <row r="48" spans="1:16" ht="3" customHeight="1" x14ac:dyDescent="0.2">
      <c r="C48" s="1"/>
      <c r="J48" s="100"/>
      <c r="K48" s="100"/>
    </row>
    <row r="49" spans="3:12" x14ac:dyDescent="0.2">
      <c r="C49" s="1" t="s">
        <v>63</v>
      </c>
      <c r="J49" s="104" t="s">
        <v>105</v>
      </c>
      <c r="K49" s="100"/>
      <c r="L49" s="105"/>
    </row>
    <row r="50" spans="3:12" ht="15" x14ac:dyDescent="0.25">
      <c r="C50" s="12" t="s">
        <v>35</v>
      </c>
      <c r="J50" s="100"/>
      <c r="K50" s="100"/>
    </row>
    <row r="51" spans="3:12" x14ac:dyDescent="0.2">
      <c r="C51" s="1" t="s">
        <v>75</v>
      </c>
      <c r="J51" s="100" t="s">
        <v>74</v>
      </c>
      <c r="K51" s="100"/>
    </row>
    <row r="52" spans="3:12" ht="3" customHeight="1" x14ac:dyDescent="0.2">
      <c r="C52" s="1"/>
      <c r="J52" s="100"/>
      <c r="K52" s="100"/>
    </row>
    <row r="53" spans="3:12" x14ac:dyDescent="0.2">
      <c r="C53" s="1" t="s">
        <v>65</v>
      </c>
      <c r="J53" s="164" t="s">
        <v>71</v>
      </c>
      <c r="K53" s="164"/>
    </row>
    <row r="54" spans="3:12" ht="3" customHeight="1" x14ac:dyDescent="0.2">
      <c r="C54" s="1"/>
      <c r="J54" s="100"/>
      <c r="K54" s="100"/>
    </row>
    <row r="55" spans="3:12" x14ac:dyDescent="0.2">
      <c r="C55" s="1" t="s">
        <v>106</v>
      </c>
      <c r="J55" s="100" t="s">
        <v>88</v>
      </c>
      <c r="K55" s="100"/>
    </row>
    <row r="56" spans="3:12" ht="3" customHeight="1" x14ac:dyDescent="0.2">
      <c r="C56" s="1"/>
      <c r="J56" s="100"/>
      <c r="K56" s="100"/>
    </row>
    <row r="57" spans="3:12" x14ac:dyDescent="0.2">
      <c r="C57" s="1" t="s">
        <v>36</v>
      </c>
      <c r="J57" s="100" t="s">
        <v>89</v>
      </c>
      <c r="K57" s="100"/>
    </row>
  </sheetData>
  <mergeCells count="49">
    <mergeCell ref="A10:N10"/>
    <mergeCell ref="B14:H14"/>
    <mergeCell ref="B15:H15"/>
    <mergeCell ref="B16:H16"/>
    <mergeCell ref="B17:H17"/>
    <mergeCell ref="A11:A12"/>
    <mergeCell ref="B11:H12"/>
    <mergeCell ref="I11:I12"/>
    <mergeCell ref="J11:J12"/>
    <mergeCell ref="K11:L11"/>
    <mergeCell ref="M11:N11"/>
    <mergeCell ref="A8:N8"/>
    <mergeCell ref="A1:N1"/>
    <mergeCell ref="A2:N2"/>
    <mergeCell ref="A3:N3"/>
    <mergeCell ref="A5:N5"/>
    <mergeCell ref="A6:N6"/>
    <mergeCell ref="A7:N7"/>
    <mergeCell ref="N20:N22"/>
    <mergeCell ref="B35:H35"/>
    <mergeCell ref="B36:H36"/>
    <mergeCell ref="B37:H37"/>
    <mergeCell ref="B13:H13"/>
    <mergeCell ref="I20:I22"/>
    <mergeCell ref="J20:J22"/>
    <mergeCell ref="K20:K22"/>
    <mergeCell ref="L20:L22"/>
    <mergeCell ref="B18:H18"/>
    <mergeCell ref="B19:H19"/>
    <mergeCell ref="B20:H20"/>
    <mergeCell ref="B23:H23"/>
    <mergeCell ref="B24:H24"/>
    <mergeCell ref="B25:H25"/>
    <mergeCell ref="B26:H26"/>
    <mergeCell ref="J43:K43"/>
    <mergeCell ref="C45:G45"/>
    <mergeCell ref="J45:K45"/>
    <mergeCell ref="J53:K53"/>
    <mergeCell ref="M20:M22"/>
    <mergeCell ref="J41:K41"/>
    <mergeCell ref="B27:H27"/>
    <mergeCell ref="B28:H28"/>
    <mergeCell ref="B29:H29"/>
    <mergeCell ref="B30:H30"/>
    <mergeCell ref="B31:H31"/>
    <mergeCell ref="B32:H32"/>
    <mergeCell ref="B33:H33"/>
    <mergeCell ref="B34:H34"/>
    <mergeCell ref="B38:H38"/>
  </mergeCells>
  <pageMargins left="0.98" right="0.70866141732283472" top="0.67" bottom="0.31" header="0.31496062992125984" footer="0.22"/>
  <pageSetup paperSize="9"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view="pageBreakPreview" zoomScale="85" zoomScaleNormal="100" zoomScaleSheetLayoutView="85" workbookViewId="0">
      <selection activeCell="L28" sqref="L28"/>
    </sheetView>
  </sheetViews>
  <sheetFormatPr defaultRowHeight="14.25" x14ac:dyDescent="0.2"/>
  <cols>
    <col min="1" max="1" width="4.625" style="2" customWidth="1"/>
    <col min="2" max="7" width="9.75" style="2" customWidth="1"/>
    <col min="8" max="8" width="9.75" style="1" customWidth="1"/>
    <col min="9" max="9" width="8.5" style="1" customWidth="1"/>
    <col min="10" max="10" width="10.625" style="1" customWidth="1"/>
    <col min="11" max="11" width="10.25" style="1" customWidth="1"/>
    <col min="12" max="12" width="15" style="1" customWidth="1"/>
    <col min="13" max="13" width="11.25" style="1" customWidth="1"/>
    <col min="14" max="14" width="16.75" style="1" customWidth="1"/>
    <col min="15" max="15" width="14" style="1" customWidth="1"/>
    <col min="16" max="16" width="10.125" style="1" bestFit="1" customWidth="1"/>
    <col min="17" max="16384" width="9" style="1"/>
  </cols>
  <sheetData>
    <row r="1" spans="1:14" x14ac:dyDescent="0.2">
      <c r="A1" s="199" t="s">
        <v>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</row>
    <row r="2" spans="1:14" x14ac:dyDescent="0.2">
      <c r="A2" s="199" t="s">
        <v>1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</row>
    <row r="3" spans="1:14" x14ac:dyDescent="0.2">
      <c r="A3" s="199" t="s">
        <v>107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</row>
    <row r="4" spans="1:14" ht="3" customHeight="1" x14ac:dyDescent="0.2"/>
    <row r="5" spans="1:14" ht="15" x14ac:dyDescent="0.25">
      <c r="A5" s="168" t="s">
        <v>38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</row>
    <row r="6" spans="1:14" ht="12" customHeight="1" x14ac:dyDescent="0.25">
      <c r="A6" s="168" t="s">
        <v>3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</row>
    <row r="7" spans="1:14" ht="12" customHeight="1" x14ac:dyDescent="0.25">
      <c r="A7" s="168" t="s">
        <v>68</v>
      </c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</row>
    <row r="8" spans="1:14" x14ac:dyDescent="0.2">
      <c r="A8" s="198" t="s">
        <v>99</v>
      </c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</row>
    <row r="9" spans="1:14" ht="8.25" customHeight="1" x14ac:dyDescent="0.2">
      <c r="A9" s="96"/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</row>
    <row r="10" spans="1:14" x14ac:dyDescent="0.2">
      <c r="A10" s="199" t="s">
        <v>39</v>
      </c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</row>
    <row r="11" spans="1:14" ht="15" x14ac:dyDescent="0.2">
      <c r="A11" s="200" t="s">
        <v>6</v>
      </c>
      <c r="B11" s="201" t="s">
        <v>7</v>
      </c>
      <c r="C11" s="202"/>
      <c r="D11" s="202"/>
      <c r="E11" s="202"/>
      <c r="F11" s="202"/>
      <c r="G11" s="202"/>
      <c r="H11" s="203"/>
      <c r="I11" s="207" t="s">
        <v>8</v>
      </c>
      <c r="J11" s="207" t="s">
        <v>9</v>
      </c>
      <c r="K11" s="207" t="s">
        <v>10</v>
      </c>
      <c r="L11" s="207"/>
      <c r="M11" s="207" t="s">
        <v>11</v>
      </c>
      <c r="N11" s="207"/>
    </row>
    <row r="12" spans="1:14" ht="15" x14ac:dyDescent="0.2">
      <c r="A12" s="200"/>
      <c r="B12" s="204"/>
      <c r="C12" s="205"/>
      <c r="D12" s="205"/>
      <c r="E12" s="205"/>
      <c r="F12" s="205"/>
      <c r="G12" s="205"/>
      <c r="H12" s="206"/>
      <c r="I12" s="207"/>
      <c r="J12" s="207"/>
      <c r="K12" s="106" t="s">
        <v>12</v>
      </c>
      <c r="L12" s="106" t="s">
        <v>13</v>
      </c>
      <c r="M12" s="106" t="s">
        <v>12</v>
      </c>
      <c r="N12" s="106" t="s">
        <v>13</v>
      </c>
    </row>
    <row r="13" spans="1:14" ht="12" customHeight="1" x14ac:dyDescent="0.2">
      <c r="A13" s="98">
        <v>0</v>
      </c>
      <c r="B13" s="186">
        <v>1</v>
      </c>
      <c r="C13" s="187"/>
      <c r="D13" s="187"/>
      <c r="E13" s="187"/>
      <c r="F13" s="187"/>
      <c r="G13" s="187"/>
      <c r="H13" s="188"/>
      <c r="I13" s="99">
        <v>2</v>
      </c>
      <c r="J13" s="99">
        <v>3</v>
      </c>
      <c r="K13" s="98">
        <v>4</v>
      </c>
      <c r="L13" s="98">
        <v>5</v>
      </c>
      <c r="M13" s="98">
        <v>6</v>
      </c>
      <c r="N13" s="98">
        <v>7</v>
      </c>
    </row>
    <row r="14" spans="1:14" ht="12" customHeight="1" x14ac:dyDescent="0.2">
      <c r="A14" s="107"/>
      <c r="B14" s="180" t="s">
        <v>14</v>
      </c>
      <c r="C14" s="181"/>
      <c r="D14" s="181"/>
      <c r="E14" s="181"/>
      <c r="F14" s="181"/>
      <c r="G14" s="181"/>
      <c r="H14" s="182"/>
      <c r="I14" s="16" t="s">
        <v>40</v>
      </c>
      <c r="J14" s="17">
        <v>50000</v>
      </c>
      <c r="K14" s="108"/>
      <c r="L14" s="109">
        <f>+K14*J14</f>
        <v>0</v>
      </c>
      <c r="M14" s="110">
        <v>21.5</v>
      </c>
      <c r="N14" s="109">
        <v>1075000</v>
      </c>
    </row>
    <row r="15" spans="1:14" ht="12" customHeight="1" x14ac:dyDescent="0.2">
      <c r="A15" s="31" t="s">
        <v>15</v>
      </c>
      <c r="B15" s="177" t="s">
        <v>58</v>
      </c>
      <c r="C15" s="178"/>
      <c r="D15" s="178"/>
      <c r="E15" s="178"/>
      <c r="F15" s="178"/>
      <c r="G15" s="178"/>
      <c r="H15" s="179"/>
      <c r="I15" s="16"/>
      <c r="J15" s="19"/>
      <c r="K15" s="111"/>
      <c r="L15" s="109">
        <f t="shared" ref="L15:L19" si="0">+K15*J15</f>
        <v>0</v>
      </c>
      <c r="M15" s="112"/>
      <c r="N15" s="112">
        <f>SUM(N14:N14)</f>
        <v>1075000</v>
      </c>
    </row>
    <row r="16" spans="1:14" ht="12" customHeight="1" x14ac:dyDescent="0.2">
      <c r="A16" s="107"/>
      <c r="B16" s="180" t="s">
        <v>67</v>
      </c>
      <c r="C16" s="181"/>
      <c r="D16" s="181"/>
      <c r="E16" s="181"/>
      <c r="F16" s="181"/>
      <c r="G16" s="181"/>
      <c r="H16" s="182"/>
      <c r="I16" s="16" t="s">
        <v>40</v>
      </c>
      <c r="J16" s="17">
        <v>25000</v>
      </c>
      <c r="K16" s="108">
        <v>300</v>
      </c>
      <c r="L16" s="109">
        <f t="shared" si="0"/>
        <v>7500000</v>
      </c>
      <c r="M16" s="113">
        <v>1105</v>
      </c>
      <c r="N16" s="109">
        <f>+J16*M16</f>
        <v>27625000</v>
      </c>
    </row>
    <row r="17" spans="1:14" ht="12" customHeight="1" x14ac:dyDescent="0.2">
      <c r="A17" s="107"/>
      <c r="B17" s="180" t="s">
        <v>80</v>
      </c>
      <c r="C17" s="181"/>
      <c r="D17" s="181"/>
      <c r="E17" s="181"/>
      <c r="F17" s="181"/>
      <c r="G17" s="181"/>
      <c r="H17" s="182"/>
      <c r="I17" s="16" t="s">
        <v>40</v>
      </c>
      <c r="J17" s="17">
        <v>38500</v>
      </c>
      <c r="K17" s="108"/>
      <c r="L17" s="109">
        <f>+K17*J17</f>
        <v>0</v>
      </c>
      <c r="M17" s="113">
        <v>220</v>
      </c>
      <c r="N17" s="109">
        <f>+J17*M17</f>
        <v>8470000</v>
      </c>
    </row>
    <row r="18" spans="1:14" ht="12" customHeight="1" x14ac:dyDescent="0.2">
      <c r="A18" s="107"/>
      <c r="B18" s="180" t="s">
        <v>82</v>
      </c>
      <c r="C18" s="181"/>
      <c r="D18" s="181"/>
      <c r="E18" s="181"/>
      <c r="F18" s="181"/>
      <c r="G18" s="181"/>
      <c r="H18" s="182"/>
      <c r="I18" s="16" t="s">
        <v>40</v>
      </c>
      <c r="J18" s="17">
        <v>35000</v>
      </c>
      <c r="K18" s="108"/>
      <c r="L18" s="109">
        <f t="shared" si="0"/>
        <v>0</v>
      </c>
      <c r="M18" s="113">
        <v>1120</v>
      </c>
      <c r="N18" s="109">
        <f t="shared" ref="N18:N20" si="1">+J18*M18</f>
        <v>39200000</v>
      </c>
    </row>
    <row r="19" spans="1:14" ht="12" customHeight="1" x14ac:dyDescent="0.2">
      <c r="A19" s="107"/>
      <c r="B19" s="180" t="s">
        <v>100</v>
      </c>
      <c r="C19" s="181"/>
      <c r="D19" s="181"/>
      <c r="E19" s="181"/>
      <c r="F19" s="181"/>
      <c r="G19" s="181"/>
      <c r="H19" s="182"/>
      <c r="I19" s="16" t="s">
        <v>40</v>
      </c>
      <c r="J19" s="17">
        <v>25300</v>
      </c>
      <c r="K19" s="108">
        <v>50</v>
      </c>
      <c r="L19" s="109">
        <f t="shared" si="0"/>
        <v>1265000</v>
      </c>
      <c r="M19" s="113">
        <v>50</v>
      </c>
      <c r="N19" s="109">
        <f>+M19*J19</f>
        <v>1265000</v>
      </c>
    </row>
    <row r="20" spans="1:14" ht="12" customHeight="1" x14ac:dyDescent="0.2">
      <c r="A20" s="107"/>
      <c r="B20" s="180" t="s">
        <v>91</v>
      </c>
      <c r="C20" s="181"/>
      <c r="D20" s="181"/>
      <c r="E20" s="181"/>
      <c r="F20" s="181"/>
      <c r="G20" s="181"/>
      <c r="H20" s="182"/>
      <c r="I20" s="189" t="s">
        <v>40</v>
      </c>
      <c r="J20" s="192">
        <v>30000</v>
      </c>
      <c r="K20" s="195">
        <v>10</v>
      </c>
      <c r="L20" s="183">
        <f>+K20*J20</f>
        <v>300000</v>
      </c>
      <c r="M20" s="174">
        <v>4979</v>
      </c>
      <c r="N20" s="183">
        <f t="shared" si="1"/>
        <v>149370000</v>
      </c>
    </row>
    <row r="21" spans="1:14" ht="12" customHeight="1" x14ac:dyDescent="0.2">
      <c r="A21" s="107"/>
      <c r="B21" s="107" t="s">
        <v>92</v>
      </c>
      <c r="C21" s="107" t="s">
        <v>93</v>
      </c>
      <c r="D21" s="107" t="s">
        <v>94</v>
      </c>
      <c r="E21" s="107" t="s">
        <v>95</v>
      </c>
      <c r="F21" s="107" t="s">
        <v>96</v>
      </c>
      <c r="G21" s="107" t="s">
        <v>97</v>
      </c>
      <c r="H21" s="16" t="s">
        <v>98</v>
      </c>
      <c r="I21" s="190"/>
      <c r="J21" s="193"/>
      <c r="K21" s="196"/>
      <c r="L21" s="184"/>
      <c r="M21" s="175"/>
      <c r="N21" s="184"/>
    </row>
    <row r="22" spans="1:14" ht="12" customHeight="1" x14ac:dyDescent="0.2">
      <c r="A22" s="107"/>
      <c r="B22" s="107">
        <v>6</v>
      </c>
      <c r="C22" s="107">
        <v>51</v>
      </c>
      <c r="D22" s="107">
        <v>264</v>
      </c>
      <c r="E22" s="107">
        <v>54</v>
      </c>
      <c r="F22" s="107">
        <v>35</v>
      </c>
      <c r="G22" s="107">
        <v>13</v>
      </c>
      <c r="H22" s="114">
        <v>423</v>
      </c>
      <c r="I22" s="191"/>
      <c r="J22" s="194"/>
      <c r="K22" s="197"/>
      <c r="L22" s="185"/>
      <c r="M22" s="176"/>
      <c r="N22" s="185"/>
    </row>
    <row r="23" spans="1:14" ht="12" customHeight="1" x14ac:dyDescent="0.2">
      <c r="A23" s="107"/>
      <c r="B23" s="180" t="s">
        <v>101</v>
      </c>
      <c r="C23" s="181"/>
      <c r="D23" s="181"/>
      <c r="E23" s="181"/>
      <c r="F23" s="181"/>
      <c r="G23" s="181"/>
      <c r="H23" s="182"/>
      <c r="I23" s="16" t="s">
        <v>40</v>
      </c>
      <c r="J23" s="17">
        <v>20000</v>
      </c>
      <c r="K23" s="108"/>
      <c r="L23" s="109">
        <f t="shared" ref="L23:L26" si="2">+K23*J23</f>
        <v>0</v>
      </c>
      <c r="M23" s="113"/>
      <c r="N23" s="109">
        <f>+M23*J23</f>
        <v>0</v>
      </c>
    </row>
    <row r="24" spans="1:14" ht="12" customHeight="1" x14ac:dyDescent="0.2">
      <c r="A24" s="107"/>
      <c r="B24" s="180" t="s">
        <v>103</v>
      </c>
      <c r="C24" s="181"/>
      <c r="D24" s="181"/>
      <c r="E24" s="181"/>
      <c r="F24" s="181"/>
      <c r="G24" s="181"/>
      <c r="H24" s="182"/>
      <c r="I24" s="16" t="s">
        <v>40</v>
      </c>
      <c r="J24" s="17">
        <v>15000</v>
      </c>
      <c r="K24" s="108"/>
      <c r="L24" s="109">
        <f t="shared" si="2"/>
        <v>0</v>
      </c>
      <c r="M24" s="113"/>
      <c r="N24" s="109">
        <f t="shared" ref="N24:N26" si="3">+M24*J24</f>
        <v>0</v>
      </c>
    </row>
    <row r="25" spans="1:14" ht="12" customHeight="1" x14ac:dyDescent="0.2">
      <c r="A25" s="107"/>
      <c r="B25" s="180" t="s">
        <v>102</v>
      </c>
      <c r="C25" s="181"/>
      <c r="D25" s="181"/>
      <c r="E25" s="181"/>
      <c r="F25" s="181"/>
      <c r="G25" s="181"/>
      <c r="H25" s="182"/>
      <c r="I25" s="16" t="s">
        <v>40</v>
      </c>
      <c r="J25" s="17">
        <v>10000</v>
      </c>
      <c r="K25" s="108"/>
      <c r="L25" s="109">
        <f t="shared" si="2"/>
        <v>0</v>
      </c>
      <c r="M25" s="113"/>
      <c r="N25" s="109">
        <f t="shared" si="3"/>
        <v>0</v>
      </c>
    </row>
    <row r="26" spans="1:14" ht="12" customHeight="1" x14ac:dyDescent="0.2">
      <c r="A26" s="107"/>
      <c r="B26" s="180" t="s">
        <v>104</v>
      </c>
      <c r="C26" s="181"/>
      <c r="D26" s="181"/>
      <c r="E26" s="181"/>
      <c r="F26" s="181"/>
      <c r="G26" s="181"/>
      <c r="H26" s="182"/>
      <c r="I26" s="16" t="s">
        <v>40</v>
      </c>
      <c r="J26" s="17">
        <v>18000</v>
      </c>
      <c r="K26" s="108">
        <v>250</v>
      </c>
      <c r="L26" s="109">
        <f t="shared" si="2"/>
        <v>4500000</v>
      </c>
      <c r="M26" s="113">
        <v>250</v>
      </c>
      <c r="N26" s="109">
        <f t="shared" si="3"/>
        <v>4500000</v>
      </c>
    </row>
    <row r="27" spans="1:14" ht="15" x14ac:dyDescent="0.2">
      <c r="A27" s="31" t="s">
        <v>16</v>
      </c>
      <c r="B27" s="177" t="s">
        <v>17</v>
      </c>
      <c r="C27" s="178"/>
      <c r="D27" s="178"/>
      <c r="E27" s="178"/>
      <c r="F27" s="178"/>
      <c r="G27" s="178"/>
      <c r="H27" s="179"/>
      <c r="I27" s="16"/>
      <c r="J27" s="17"/>
      <c r="K27" s="111"/>
      <c r="L27" s="112">
        <f>SUM(L16:L26)</f>
        <v>13565000</v>
      </c>
      <c r="M27" s="112"/>
      <c r="N27" s="112">
        <f>SUM(N16:N26)</f>
        <v>230430000</v>
      </c>
    </row>
    <row r="28" spans="1:14" ht="15" x14ac:dyDescent="0.2">
      <c r="A28" s="31" t="s">
        <v>18</v>
      </c>
      <c r="B28" s="177" t="s">
        <v>44</v>
      </c>
      <c r="C28" s="178"/>
      <c r="D28" s="178"/>
      <c r="E28" s="178"/>
      <c r="F28" s="178"/>
      <c r="G28" s="178"/>
      <c r="H28" s="179"/>
      <c r="I28" s="18"/>
      <c r="J28" s="17"/>
      <c r="K28" s="111"/>
      <c r="L28" s="112">
        <f>+L27+L15</f>
        <v>13565000</v>
      </c>
      <c r="M28" s="112"/>
      <c r="N28" s="112">
        <f>+N27+N15</f>
        <v>231505000</v>
      </c>
    </row>
    <row r="29" spans="1:14" ht="12" customHeight="1" x14ac:dyDescent="0.2">
      <c r="A29" s="31"/>
      <c r="B29" s="180" t="s">
        <v>45</v>
      </c>
      <c r="C29" s="181"/>
      <c r="D29" s="181"/>
      <c r="E29" s="181"/>
      <c r="F29" s="181"/>
      <c r="G29" s="181"/>
      <c r="H29" s="182"/>
      <c r="I29" s="16" t="s">
        <v>40</v>
      </c>
      <c r="J29" s="17">
        <v>110600</v>
      </c>
      <c r="K29" s="116"/>
      <c r="L29" s="109">
        <f>+K29*J29</f>
        <v>0</v>
      </c>
      <c r="M29" s="116">
        <v>100</v>
      </c>
      <c r="N29" s="116">
        <v>11060000</v>
      </c>
    </row>
    <row r="30" spans="1:14" ht="12.75" customHeight="1" x14ac:dyDescent="0.2">
      <c r="A30" s="107"/>
      <c r="B30" s="180" t="s">
        <v>59</v>
      </c>
      <c r="C30" s="181"/>
      <c r="D30" s="181"/>
      <c r="E30" s="181"/>
      <c r="F30" s="181"/>
      <c r="G30" s="181"/>
      <c r="H30" s="182"/>
      <c r="I30" s="16" t="s">
        <v>40</v>
      </c>
      <c r="J30" s="17">
        <v>84300</v>
      </c>
      <c r="K30" s="108"/>
      <c r="L30" s="109">
        <f>+K30*J30</f>
        <v>0</v>
      </c>
      <c r="M30" s="113">
        <v>350</v>
      </c>
      <c r="N30" s="109">
        <v>29505000</v>
      </c>
    </row>
    <row r="31" spans="1:14" ht="12.75" customHeight="1" x14ac:dyDescent="0.2">
      <c r="A31" s="107"/>
      <c r="B31" s="180" t="s">
        <v>60</v>
      </c>
      <c r="C31" s="181"/>
      <c r="D31" s="181"/>
      <c r="E31" s="181"/>
      <c r="F31" s="181"/>
      <c r="G31" s="181"/>
      <c r="H31" s="182"/>
      <c r="I31" s="16" t="s">
        <v>24</v>
      </c>
      <c r="J31" s="17">
        <v>350000</v>
      </c>
      <c r="K31" s="108"/>
      <c r="L31" s="109">
        <f t="shared" ref="L31:L32" si="4">+K31*J31</f>
        <v>0</v>
      </c>
      <c r="M31" s="113">
        <v>9</v>
      </c>
      <c r="N31" s="109">
        <v>3150000</v>
      </c>
    </row>
    <row r="32" spans="1:14" ht="12.75" customHeight="1" x14ac:dyDescent="0.2">
      <c r="A32" s="107"/>
      <c r="B32" s="180" t="s">
        <v>46</v>
      </c>
      <c r="C32" s="181"/>
      <c r="D32" s="181"/>
      <c r="E32" s="181"/>
      <c r="F32" s="181"/>
      <c r="G32" s="181"/>
      <c r="H32" s="182"/>
      <c r="I32" s="16" t="s">
        <v>24</v>
      </c>
      <c r="J32" s="17">
        <v>2450000</v>
      </c>
      <c r="K32" s="108">
        <v>1</v>
      </c>
      <c r="L32" s="109">
        <f t="shared" si="4"/>
        <v>2450000</v>
      </c>
      <c r="M32" s="113">
        <v>8</v>
      </c>
      <c r="N32" s="113">
        <f>+M32*J32</f>
        <v>19600000</v>
      </c>
    </row>
    <row r="33" spans="1:16" ht="15" x14ac:dyDescent="0.2">
      <c r="A33" s="31" t="s">
        <v>19</v>
      </c>
      <c r="B33" s="177" t="s">
        <v>47</v>
      </c>
      <c r="C33" s="178"/>
      <c r="D33" s="178"/>
      <c r="E33" s="178"/>
      <c r="F33" s="178"/>
      <c r="G33" s="178"/>
      <c r="H33" s="179"/>
      <c r="I33" s="18"/>
      <c r="J33" s="19"/>
      <c r="K33" s="111"/>
      <c r="L33" s="112">
        <f>SUM(L29:L32)</f>
        <v>2450000</v>
      </c>
      <c r="M33" s="112"/>
      <c r="N33" s="112">
        <f>SUM(N29:N32)</f>
        <v>63315000</v>
      </c>
    </row>
    <row r="34" spans="1:16" ht="15" x14ac:dyDescent="0.2">
      <c r="A34" s="31" t="s">
        <v>21</v>
      </c>
      <c r="B34" s="177" t="s">
        <v>48</v>
      </c>
      <c r="C34" s="178"/>
      <c r="D34" s="178"/>
      <c r="E34" s="178"/>
      <c r="F34" s="178"/>
      <c r="G34" s="178"/>
      <c r="H34" s="179"/>
      <c r="I34" s="18"/>
      <c r="J34" s="19"/>
      <c r="K34" s="117"/>
      <c r="L34" s="112">
        <f>+L33+L28</f>
        <v>16015000</v>
      </c>
      <c r="M34" s="112"/>
      <c r="N34" s="112">
        <f>+N33+N28</f>
        <v>294820000</v>
      </c>
    </row>
    <row r="35" spans="1:16" ht="13.5" customHeight="1" x14ac:dyDescent="0.2">
      <c r="A35" s="107"/>
      <c r="B35" s="180" t="s">
        <v>49</v>
      </c>
      <c r="C35" s="181"/>
      <c r="D35" s="181"/>
      <c r="E35" s="181"/>
      <c r="F35" s="181"/>
      <c r="G35" s="181"/>
      <c r="H35" s="182"/>
      <c r="I35" s="16" t="s">
        <v>50</v>
      </c>
      <c r="J35" s="17"/>
      <c r="K35" s="117"/>
      <c r="L35" s="117"/>
      <c r="M35" s="117"/>
      <c r="N35" s="117"/>
    </row>
    <row r="36" spans="1:16" ht="15" x14ac:dyDescent="0.2">
      <c r="A36" s="31" t="s">
        <v>22</v>
      </c>
      <c r="B36" s="177" t="s">
        <v>54</v>
      </c>
      <c r="C36" s="178"/>
      <c r="D36" s="178"/>
      <c r="E36" s="178"/>
      <c r="F36" s="178"/>
      <c r="G36" s="178"/>
      <c r="H36" s="179"/>
      <c r="I36" s="18"/>
      <c r="J36" s="19"/>
      <c r="K36" s="117"/>
      <c r="L36" s="112">
        <f t="shared" ref="L36:N36" si="5">+L34+L35</f>
        <v>16015000</v>
      </c>
      <c r="M36" s="112"/>
      <c r="N36" s="112">
        <f t="shared" si="5"/>
        <v>294820000</v>
      </c>
    </row>
    <row r="37" spans="1:16" ht="15" x14ac:dyDescent="0.2">
      <c r="A37" s="31" t="s">
        <v>23</v>
      </c>
      <c r="B37" s="180" t="s">
        <v>51</v>
      </c>
      <c r="C37" s="181"/>
      <c r="D37" s="181"/>
      <c r="E37" s="181"/>
      <c r="F37" s="181"/>
      <c r="G37" s="181"/>
      <c r="H37" s="182"/>
      <c r="I37" s="16"/>
      <c r="J37" s="17"/>
      <c r="K37" s="111"/>
      <c r="L37" s="116">
        <f t="shared" ref="L37:N37" si="6">+L36*10%</f>
        <v>1601500</v>
      </c>
      <c r="M37" s="116"/>
      <c r="N37" s="116">
        <f t="shared" si="6"/>
        <v>29482000</v>
      </c>
    </row>
    <row r="38" spans="1:16" ht="15" x14ac:dyDescent="0.2">
      <c r="A38" s="31" t="s">
        <v>25</v>
      </c>
      <c r="B38" s="177" t="s">
        <v>53</v>
      </c>
      <c r="C38" s="178"/>
      <c r="D38" s="178"/>
      <c r="E38" s="178"/>
      <c r="F38" s="178"/>
      <c r="G38" s="178"/>
      <c r="H38" s="179"/>
      <c r="I38" s="16" t="s">
        <v>52</v>
      </c>
      <c r="J38" s="19"/>
      <c r="K38" s="117"/>
      <c r="L38" s="112">
        <f t="shared" ref="L38:N38" si="7">+L37+L36</f>
        <v>17616500</v>
      </c>
      <c r="M38" s="112"/>
      <c r="N38" s="112">
        <f t="shared" si="7"/>
        <v>324302000</v>
      </c>
      <c r="P38" s="66"/>
    </row>
    <row r="39" spans="1:16" ht="6.75" customHeight="1" x14ac:dyDescent="0.2">
      <c r="A39" s="7"/>
      <c r="B39" s="7"/>
      <c r="C39" s="7"/>
      <c r="D39" s="7"/>
      <c r="E39" s="7"/>
      <c r="F39" s="7"/>
      <c r="G39" s="7"/>
      <c r="H39" s="8"/>
      <c r="I39" s="7"/>
      <c r="J39" s="9"/>
      <c r="K39" s="10"/>
      <c r="L39" s="11"/>
      <c r="M39" s="11"/>
      <c r="N39" s="11"/>
    </row>
    <row r="40" spans="1:16" ht="15" x14ac:dyDescent="0.25">
      <c r="C40" s="12" t="s">
        <v>27</v>
      </c>
    </row>
    <row r="41" spans="1:16" x14ac:dyDescent="0.2">
      <c r="C41" s="1" t="s">
        <v>28</v>
      </c>
      <c r="J41" s="164" t="s">
        <v>73</v>
      </c>
      <c r="K41" s="164"/>
    </row>
    <row r="42" spans="1:16" ht="2.25" customHeight="1" x14ac:dyDescent="0.2">
      <c r="C42" s="1"/>
      <c r="J42" s="97"/>
      <c r="K42" s="97"/>
    </row>
    <row r="43" spans="1:16" x14ac:dyDescent="0.2">
      <c r="C43" s="1" t="s">
        <v>30</v>
      </c>
      <c r="J43" s="164" t="s">
        <v>85</v>
      </c>
      <c r="K43" s="164"/>
    </row>
    <row r="44" spans="1:16" ht="2.25" customHeight="1" x14ac:dyDescent="0.2">
      <c r="C44" s="1"/>
      <c r="J44" s="97"/>
      <c r="K44" s="97"/>
    </row>
    <row r="45" spans="1:16" x14ac:dyDescent="0.2">
      <c r="C45" s="173" t="s">
        <v>76</v>
      </c>
      <c r="D45" s="173"/>
      <c r="E45" s="173"/>
      <c r="F45" s="173"/>
      <c r="G45" s="173"/>
      <c r="J45" s="164" t="s">
        <v>77</v>
      </c>
      <c r="K45" s="164"/>
    </row>
    <row r="46" spans="1:16" ht="15" x14ac:dyDescent="0.25">
      <c r="C46" s="12" t="s">
        <v>34</v>
      </c>
      <c r="J46" s="97"/>
      <c r="K46" s="97"/>
    </row>
    <row r="47" spans="1:16" x14ac:dyDescent="0.2">
      <c r="C47" s="1" t="s">
        <v>61</v>
      </c>
      <c r="J47" s="97" t="s">
        <v>62</v>
      </c>
      <c r="K47" s="97"/>
    </row>
    <row r="48" spans="1:16" ht="3" customHeight="1" x14ac:dyDescent="0.2">
      <c r="C48" s="1"/>
      <c r="J48" s="97"/>
      <c r="K48" s="97"/>
    </row>
    <row r="49" spans="3:12" x14ac:dyDescent="0.2">
      <c r="C49" s="1" t="s">
        <v>63</v>
      </c>
      <c r="J49" s="104" t="s">
        <v>105</v>
      </c>
      <c r="K49" s="97"/>
      <c r="L49" s="105"/>
    </row>
    <row r="50" spans="3:12" ht="15" x14ac:dyDescent="0.25">
      <c r="C50" s="12" t="s">
        <v>35</v>
      </c>
      <c r="J50" s="97"/>
      <c r="K50" s="97"/>
    </row>
    <row r="51" spans="3:12" x14ac:dyDescent="0.2">
      <c r="C51" s="1" t="s">
        <v>75</v>
      </c>
      <c r="J51" s="97" t="s">
        <v>74</v>
      </c>
      <c r="K51" s="97"/>
    </row>
    <row r="52" spans="3:12" ht="3" customHeight="1" x14ac:dyDescent="0.2">
      <c r="C52" s="1"/>
      <c r="J52" s="97"/>
      <c r="K52" s="97"/>
    </row>
    <row r="53" spans="3:12" x14ac:dyDescent="0.2">
      <c r="C53" s="1" t="s">
        <v>65</v>
      </c>
      <c r="J53" s="164" t="s">
        <v>71</v>
      </c>
      <c r="K53" s="164"/>
    </row>
    <row r="54" spans="3:12" ht="3" customHeight="1" x14ac:dyDescent="0.2">
      <c r="C54" s="1"/>
      <c r="J54" s="97"/>
      <c r="K54" s="97"/>
    </row>
    <row r="55" spans="3:12" x14ac:dyDescent="0.2">
      <c r="C55" s="1" t="s">
        <v>106</v>
      </c>
      <c r="J55" s="97" t="s">
        <v>88</v>
      </c>
      <c r="K55" s="97"/>
    </row>
    <row r="56" spans="3:12" ht="3" customHeight="1" x14ac:dyDescent="0.2">
      <c r="C56" s="1"/>
      <c r="J56" s="97"/>
      <c r="K56" s="97"/>
    </row>
    <row r="57" spans="3:12" x14ac:dyDescent="0.2">
      <c r="C57" s="1" t="s">
        <v>36</v>
      </c>
      <c r="J57" s="97" t="s">
        <v>89</v>
      </c>
      <c r="K57" s="97"/>
    </row>
  </sheetData>
  <mergeCells count="49">
    <mergeCell ref="J20:J22"/>
    <mergeCell ref="K20:K22"/>
    <mergeCell ref="L20:L22"/>
    <mergeCell ref="M20:M22"/>
    <mergeCell ref="N20:N22"/>
    <mergeCell ref="B27:H27"/>
    <mergeCell ref="B28:H28"/>
    <mergeCell ref="B29:H29"/>
    <mergeCell ref="B30:H30"/>
    <mergeCell ref="A5:N5"/>
    <mergeCell ref="A6:N6"/>
    <mergeCell ref="A7:N7"/>
    <mergeCell ref="B19:H19"/>
    <mergeCell ref="B23:H23"/>
    <mergeCell ref="A10:N10"/>
    <mergeCell ref="A11:A12"/>
    <mergeCell ref="B11:H12"/>
    <mergeCell ref="I11:I12"/>
    <mergeCell ref="J11:J12"/>
    <mergeCell ref="K11:L11"/>
    <mergeCell ref="M11:N11"/>
    <mergeCell ref="B38:H38"/>
    <mergeCell ref="B32:H32"/>
    <mergeCell ref="B33:H33"/>
    <mergeCell ref="B34:H34"/>
    <mergeCell ref="B35:H35"/>
    <mergeCell ref="B36:H36"/>
    <mergeCell ref="B37:H37"/>
    <mergeCell ref="J41:K41"/>
    <mergeCell ref="J43:K43"/>
    <mergeCell ref="C45:G45"/>
    <mergeCell ref="J45:K45"/>
    <mergeCell ref="J53:K53"/>
    <mergeCell ref="A1:N1"/>
    <mergeCell ref="A2:N2"/>
    <mergeCell ref="A3:N3"/>
    <mergeCell ref="A8:N8"/>
    <mergeCell ref="B31:H31"/>
    <mergeCell ref="B13:H13"/>
    <mergeCell ref="B14:H14"/>
    <mergeCell ref="B15:H15"/>
    <mergeCell ref="B16:H16"/>
    <mergeCell ref="B18:H18"/>
    <mergeCell ref="B17:H17"/>
    <mergeCell ref="B24:H24"/>
    <mergeCell ref="B25:H25"/>
    <mergeCell ref="B26:H26"/>
    <mergeCell ref="I20:I22"/>
    <mergeCell ref="B20:H20"/>
  </mergeCells>
  <pageMargins left="0.88" right="0.7" top="0.56000000000000005" bottom="0.35" header="0.3" footer="0.21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Sheet1</vt:lpstr>
      <vt:lpstr>2023.01</vt:lpstr>
      <vt:lpstr>2023.02</vt:lpstr>
      <vt:lpstr>2023.03</vt:lpstr>
      <vt:lpstr>2023.04</vt:lpstr>
      <vt:lpstr>2023.05</vt:lpstr>
      <vt:lpstr>2023.06</vt:lpstr>
      <vt:lpstr>2023.07</vt:lpstr>
      <vt:lpstr>2023.08</vt:lpstr>
      <vt:lpstr>2023.09</vt:lpstr>
      <vt:lpstr>Sheet3</vt:lpstr>
      <vt:lpstr>8сар</vt:lpstr>
      <vt:lpstr>9сар</vt:lpstr>
      <vt:lpstr>'2023.03'!Print_Area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2023-09-21T06:20:51Z</cp:lastPrinted>
  <dcterms:created xsi:type="dcterms:W3CDTF">2022-12-05T03:42:07Z</dcterms:created>
  <dcterms:modified xsi:type="dcterms:W3CDTF">2023-09-21T11:26:14Z</dcterms:modified>
</cp:coreProperties>
</file>