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6" activeTab="10"/>
  </bookViews>
  <sheets>
    <sheet name="Төсөв" sheetId="16" state="hidden" r:id="rId1"/>
    <sheet name="Хянав_23" sheetId="45" r:id="rId2"/>
    <sheet name="Тодотгол_2023_хавсралт_2" sheetId="40" r:id="rId3"/>
    <sheet name="Тодотгол_2023_хавсралт_3_FINAl " sheetId="39" state="hidden" r:id="rId4"/>
    <sheet name="Гүйцэтгэл_2023_1 сар " sheetId="41" r:id="rId5"/>
    <sheet name="Гүйцэтгэл_2023_2_3 сар " sheetId="43" r:id="rId6"/>
    <sheet name="Гүйцэтгэл_2023_4 сар" sheetId="44" r:id="rId7"/>
    <sheet name="Гүйцэтгэл_2023_5 сар" sheetId="46" r:id="rId8"/>
    <sheet name="Гүйцэтгэл_2023_6 сар " sheetId="47" r:id="rId9"/>
    <sheet name="Гүйцэтгэл_2023_7 сар" sheetId="48" r:id="rId10"/>
    <sheet name="Гүйцэтгэл_2023_8 сар" sheetId="49" r:id="rId11"/>
    <sheet name="Гүйцэтгэл_2023_9 сар " sheetId="50" r:id="rId12"/>
  </sheets>
  <externalReferences>
    <externalReference r:id="rId13"/>
  </externalReferences>
  <definedNames>
    <definedName name="_xlnm.Print_Titles" localSheetId="4">'Гүйцэтгэл_2023_1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10">'Гүйцэтгэл_2023_8 сар'!$10:$10</definedName>
    <definedName name="_xlnm.Print_Titles" localSheetId="11">'Гүйцэтгэл_2023_9 сар 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I32" i="50" l="1"/>
  <c r="H12" i="50"/>
  <c r="J12" i="50" s="1"/>
  <c r="H13" i="50"/>
  <c r="J13" i="50" s="1"/>
  <c r="H14" i="50"/>
  <c r="H15" i="50"/>
  <c r="H16" i="50"/>
  <c r="J16" i="50" s="1"/>
  <c r="H17" i="50"/>
  <c r="H18" i="50"/>
  <c r="J18" i="50" s="1"/>
  <c r="H19" i="50"/>
  <c r="H20" i="50"/>
  <c r="J20" i="50" s="1"/>
  <c r="H21" i="50"/>
  <c r="H22" i="50"/>
  <c r="J22" i="50" s="1"/>
  <c r="H23" i="50"/>
  <c r="J23" i="50" s="1"/>
  <c r="H24" i="50"/>
  <c r="J24" i="50" s="1"/>
  <c r="H25" i="50"/>
  <c r="I25" i="50" s="1"/>
  <c r="H26" i="50"/>
  <c r="H11" i="50"/>
  <c r="I11" i="50" s="1"/>
  <c r="J31" i="50"/>
  <c r="J30" i="50"/>
  <c r="J29" i="50"/>
  <c r="K28" i="50"/>
  <c r="J28" i="50"/>
  <c r="J27" i="50"/>
  <c r="J26" i="50"/>
  <c r="G26" i="50"/>
  <c r="G27" i="50" s="1"/>
  <c r="J25" i="50"/>
  <c r="G25" i="50"/>
  <c r="G22" i="50"/>
  <c r="E22" i="50"/>
  <c r="J21" i="50"/>
  <c r="G21" i="50"/>
  <c r="E21" i="50"/>
  <c r="G20" i="50"/>
  <c r="E20" i="50"/>
  <c r="J19" i="50"/>
  <c r="G19" i="50"/>
  <c r="I18" i="50"/>
  <c r="K18" i="50" s="1"/>
  <c r="G18" i="50"/>
  <c r="J17" i="50"/>
  <c r="E17" i="50"/>
  <c r="G17" i="50" s="1"/>
  <c r="E16" i="50"/>
  <c r="G16" i="50" s="1"/>
  <c r="J15" i="50"/>
  <c r="J14" i="50"/>
  <c r="G13" i="50"/>
  <c r="G14" i="50" s="1"/>
  <c r="G15" i="50" s="1"/>
  <c r="G12" i="50"/>
  <c r="J11" i="50"/>
  <c r="G11" i="50"/>
  <c r="G23" i="50" l="1"/>
  <c r="G24" i="50" s="1"/>
  <c r="G29" i="50" s="1"/>
  <c r="G30" i="50" s="1"/>
  <c r="G31" i="50" s="1"/>
  <c r="K25" i="50"/>
  <c r="I26" i="50"/>
  <c r="I27" i="50" s="1"/>
  <c r="K27" i="50"/>
  <c r="I12" i="50"/>
  <c r="K12" i="50" s="1"/>
  <c r="K11" i="50"/>
  <c r="I19" i="50"/>
  <c r="K19" i="50" s="1"/>
  <c r="I21" i="50"/>
  <c r="K21" i="50" s="1"/>
  <c r="K26" i="50"/>
  <c r="I17" i="50"/>
  <c r="K17" i="50" s="1"/>
  <c r="I13" i="50"/>
  <c r="I20" i="50"/>
  <c r="K20" i="50" s="1"/>
  <c r="I22" i="50"/>
  <c r="K22" i="50" s="1"/>
  <c r="I16" i="50"/>
  <c r="I32" i="49"/>
  <c r="H25" i="49"/>
  <c r="H20" i="49"/>
  <c r="J20" i="49" s="1"/>
  <c r="H19" i="49"/>
  <c r="J19" i="49" s="1"/>
  <c r="H18" i="49"/>
  <c r="J18" i="49" s="1"/>
  <c r="H17" i="49"/>
  <c r="J17" i="49" s="1"/>
  <c r="H16" i="49"/>
  <c r="J16" i="49" s="1"/>
  <c r="H13" i="49"/>
  <c r="J13" i="49" s="1"/>
  <c r="H11" i="49"/>
  <c r="J11" i="49"/>
  <c r="J31" i="49"/>
  <c r="J30" i="49"/>
  <c r="J29" i="49"/>
  <c r="K28" i="49"/>
  <c r="J28" i="49"/>
  <c r="J27" i="49"/>
  <c r="J26" i="49"/>
  <c r="G26" i="49"/>
  <c r="G27" i="49" s="1"/>
  <c r="J25" i="49"/>
  <c r="G25" i="49"/>
  <c r="J24" i="49"/>
  <c r="J23" i="49"/>
  <c r="H22" i="49"/>
  <c r="J22" i="49" s="1"/>
  <c r="G22" i="49"/>
  <c r="E22" i="49"/>
  <c r="H21" i="49"/>
  <c r="J21" i="49" s="1"/>
  <c r="G21" i="49"/>
  <c r="E21" i="49"/>
  <c r="G20" i="49"/>
  <c r="E20" i="49"/>
  <c r="G19" i="49"/>
  <c r="G18" i="49"/>
  <c r="E17" i="49"/>
  <c r="G17" i="49" s="1"/>
  <c r="E16" i="49"/>
  <c r="G16" i="49" s="1"/>
  <c r="J15" i="49"/>
  <c r="J14" i="49"/>
  <c r="G13" i="49"/>
  <c r="G14" i="49" s="1"/>
  <c r="G15" i="49" s="1"/>
  <c r="J12" i="49"/>
  <c r="G12" i="49"/>
  <c r="G11" i="49"/>
  <c r="K16" i="50" l="1"/>
  <c r="I23" i="50"/>
  <c r="K13" i="50"/>
  <c r="I14" i="50"/>
  <c r="G23" i="49"/>
  <c r="G24" i="49" s="1"/>
  <c r="G29" i="49" s="1"/>
  <c r="I11" i="49"/>
  <c r="K11" i="49" s="1"/>
  <c r="I21" i="49"/>
  <c r="K21" i="49" s="1"/>
  <c r="I17" i="49"/>
  <c r="K17" i="49" s="1"/>
  <c r="I19" i="49"/>
  <c r="K19" i="49" s="1"/>
  <c r="I13" i="49"/>
  <c r="I22" i="49"/>
  <c r="K22" i="49" s="1"/>
  <c r="I20" i="49"/>
  <c r="K20" i="49" s="1"/>
  <c r="I18" i="49"/>
  <c r="K18" i="49" s="1"/>
  <c r="I25" i="49"/>
  <c r="I16" i="49"/>
  <c r="I32" i="48"/>
  <c r="H25" i="48"/>
  <c r="I25" i="48" s="1"/>
  <c r="H20" i="48"/>
  <c r="H19" i="48"/>
  <c r="J19" i="48" s="1"/>
  <c r="H18" i="48"/>
  <c r="I18" i="48" s="1"/>
  <c r="K18" i="48" s="1"/>
  <c r="H17" i="48"/>
  <c r="J17" i="48" s="1"/>
  <c r="H16" i="48"/>
  <c r="H13" i="48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G20" i="48"/>
  <c r="E20" i="48"/>
  <c r="G19" i="48"/>
  <c r="G18" i="48"/>
  <c r="E17" i="48"/>
  <c r="G17" i="48" s="1"/>
  <c r="J16" i="48"/>
  <c r="G16" i="48"/>
  <c r="E16" i="48"/>
  <c r="J15" i="48"/>
  <c r="J14" i="48"/>
  <c r="G13" i="48"/>
  <c r="G14" i="48" s="1"/>
  <c r="G15" i="48" s="1"/>
  <c r="J12" i="48"/>
  <c r="G11" i="48"/>
  <c r="G12" i="48" s="1"/>
  <c r="I15" i="50" l="1"/>
  <c r="K15" i="50" s="1"/>
  <c r="K14" i="50"/>
  <c r="K23" i="50"/>
  <c r="I12" i="49"/>
  <c r="K12" i="49" s="1"/>
  <c r="K25" i="49"/>
  <c r="I26" i="49"/>
  <c r="I23" i="49"/>
  <c r="K16" i="49"/>
  <c r="K13" i="49"/>
  <c r="I14" i="49"/>
  <c r="G30" i="49"/>
  <c r="G31" i="49" s="1"/>
  <c r="G23" i="48"/>
  <c r="I13" i="48"/>
  <c r="I14" i="48" s="1"/>
  <c r="I15" i="48" s="1"/>
  <c r="K15" i="48" s="1"/>
  <c r="I26" i="48"/>
  <c r="K25" i="48"/>
  <c r="G24" i="48"/>
  <c r="G29" i="48" s="1"/>
  <c r="I16" i="48"/>
  <c r="J18" i="48"/>
  <c r="J25" i="48"/>
  <c r="I11" i="48"/>
  <c r="J21" i="48"/>
  <c r="I17" i="48"/>
  <c r="K17" i="48" s="1"/>
  <c r="I19" i="48"/>
  <c r="K19" i="48" s="1"/>
  <c r="I13" i="47"/>
  <c r="G13" i="47"/>
  <c r="I24" i="50" l="1"/>
  <c r="K26" i="49"/>
  <c r="I27" i="49"/>
  <c r="K14" i="49"/>
  <c r="I15" i="49"/>
  <c r="K15" i="49" s="1"/>
  <c r="K23" i="49"/>
  <c r="K13" i="48"/>
  <c r="K14" i="48"/>
  <c r="I27" i="48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K24" i="50" l="1"/>
  <c r="I29" i="50"/>
  <c r="I24" i="49"/>
  <c r="K24" i="49" s="1"/>
  <c r="K27" i="49"/>
  <c r="I24" i="48"/>
  <c r="K24" i="48" s="1"/>
  <c r="K23" i="48"/>
  <c r="K27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30" i="50" l="1"/>
  <c r="K30" i="50" s="1"/>
  <c r="K29" i="50"/>
  <c r="I29" i="49"/>
  <c r="I30" i="49" s="1"/>
  <c r="K30" i="49" s="1"/>
  <c r="I29" i="48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I31" i="50" l="1"/>
  <c r="K29" i="49"/>
  <c r="I31" i="49"/>
  <c r="K31" i="49" s="1"/>
  <c r="K32" i="49" s="1"/>
  <c r="K29" i="48"/>
  <c r="I30" i="48"/>
  <c r="K30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K31" i="50" l="1"/>
  <c r="K32" i="50" s="1"/>
  <c r="I31" i="48"/>
  <c r="I29" i="47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31" i="48" l="1"/>
  <c r="K32" i="48" s="1"/>
  <c r="K29" i="47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<sst xmlns="http://schemas.openxmlformats.org/spreadsheetml/2006/main" count="1029" uniqueCount="200">
  <si>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</si>
  <si>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</si>
  <si>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</si>
  <si>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</si>
  <si>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</si>
  <si>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</si>
  <si>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</si>
  <si>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</si>
  <si>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</si>
  <si>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</si>
  <si>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</si>
  <si>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</si>
  <si>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</si>
  <si>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</si>
  <si>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</si>
  <si>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</si>
  <si>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</si>
  <si>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</si>
  <si>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</si>
  <si>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</si>
  <si>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</si>
  <si>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</si>
  <si>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</si>
  <si>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</si>
  <si>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</si>
  <si>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</si>
  <si>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</si>
  <si>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</si>
  <si>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</si>
  <si>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</si>
  <si>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</si>
  <si>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</si>
  <si>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</si>
  <si>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</si>
  <si>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</si>
  <si>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</si>
  <si>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</si>
  <si>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</si>
  <si>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</si>
  <si>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</si>
  <si>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</si>
  <si>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</si>
  <si>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</si>
  <si>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</si>
  <si>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</si>
  <si>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</si>
  <si>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</si>
  <si>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</si>
  <si>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</si>
  <si>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</si>
  <si>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</si>
  <si>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</si>
  <si>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</si>
  <si>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</si>
  <si>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</si>
  <si>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</si>
  <si>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</si>
  <si>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</si>
  <si>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</si>
  <si>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</si>
  <si>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</si>
  <si>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</si>
  <si>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</si>
  <si>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</si>
  <si>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</si>
  <si>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</si>
  <si>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</si>
  <si>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</si>
  <si>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</si>
  <si>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</si>
  <si>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</si>
  <si>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</si>
  <si>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</si>
  <si>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</si>
  <si>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</si>
  <si>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</si>
  <si>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</si>
  <si>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</si>
  <si>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</si>
  <si>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</si>
  <si>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</si>
  <si>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</si>
  <si>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</si>
  <si>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</si>
  <si>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</si>
  <si>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</si>
  <si>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</si>
  <si>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</si>
  <si>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</si>
  <si>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</si>
  <si>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</si>
  <si>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</si>
  <si>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</si>
  <si>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</si>
  <si>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</si>
  <si>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</si>
  <si>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</si>
  <si>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</si>
  <si>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</si>
  <si>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</si>
  <si>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</si>
  <si>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</si>
  <si>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</si>
  <si>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</si>
  <si>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</si>
  <si>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</si>
  <si>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</si>
  <si>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</si>
  <si>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</si>
  <si>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</si>
  <si>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</si>
  <si>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</si>
  <si>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</si>
  <si>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</si>
  <si>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</si>
  <si>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</si>
  <si>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</si>
  <si>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</si>
  <si>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</si>
  <si>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</si>
  <si>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</si>
  <si>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</si>
  <si>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</si>
  <si>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</si>
  <si>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</si>
  <si>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</si>
  <si>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</si>
  <si>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</si>
  <si>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</si>
  <si>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</si>
  <si>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</si>
  <si>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</si>
  <si>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</si>
  <si>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</si>
  <si>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</si>
  <si>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</si>
  <si>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</si>
  <si>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</si>
  <si>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</si>
  <si>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</si>
  <si>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</si>
  <si>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</si>
  <si>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</si>
  <si>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</si>
  <si>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</si>
  <si>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</si>
  <si>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</si>
  <si>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</si>
  <si>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</si>
  <si>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</si>
  <si>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</si>
  <si>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</si>
  <si>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</si>
  <si>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</si>
  <si>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</si>
  <si>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</si>
  <si>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</si>
  <si>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</si>
  <si>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</si>
  <si>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</si>
  <si>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</si>
  <si>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</si>
  <si>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</si>
  <si>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</si>
  <si>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</si>
  <si>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</si>
  <si>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</si>
  <si>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</si>
  <si>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</si>
  <si>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</si>
  <si>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</si>
  <si>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</si>
  <si>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</si>
  <si>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</si>
  <si>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</si>
  <si>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</si>
  <si>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</si>
  <si>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</si>
  <si>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</si>
  <si>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</si>
  <si>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</si>
  <si>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</si>
  <si>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</si>
  <si>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</si>
  <si>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</si>
  <si>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</si>
  <si>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</si>
  <si>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</si>
  <si>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</si>
  <si>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</si>
  <si>
    <t>/………………………./</t>
  </si>
  <si>
    <t>2023 он 7-р сар</t>
  </si>
  <si>
    <t>2023 оны 06 дүгээр сарын 20-нээс 07 дугаар сарын 20-ний өдөр хүртэл</t>
  </si>
  <si>
    <t>2023 оны 07 дүгээр сарын 20-нээс 08 дугаар сарын 20-ний өдөр хүртэл</t>
  </si>
  <si>
    <t>2023 он 8-р сар</t>
  </si>
  <si>
    <t>/БМөнхтөр/</t>
  </si>
  <si>
    <t>ҮГА. Улсын төсвийн санхүүжилт, гүйцэтгэл хариуцсан ажилтан</t>
  </si>
  <si>
    <t>/Г.Цэрэндулам/</t>
  </si>
  <si>
    <t>2023 оны 08 дүгээр сарын 20-нээс 09 дугаар сарын 20-ний өдөр хүртэл</t>
  </si>
  <si>
    <t>2023 он 9-р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</si>
</sst>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9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3" fontId="6" fillId="6" borderId="1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10" fillId="6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lef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right" vertical="center" wrapText="1"/>
    </xf>
    <xf numFmtId="0" fontId="10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9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  <xf numFmtId="165" fontId="46" fillId="0" borderId="25" xfId="6" applyNumberFormat="1" applyFont="1" applyFill="1" applyBorder="1" applyAlignment="1">
      <alignment horizontal="right" vertical="center"/>
    </xf>
    <xf numFmtId="0" fontId="52" fillId="0" borderId="22" xfId="5" applyFont="1" applyBorder="1"/>
    <xf numFmtId="0" fontId="52" fillId="0" borderId="18" xfId="5" applyFont="1" applyBorder="1" applyAlignment="1">
      <alignment vertical="center"/>
    </xf>
    <xf numFmtId="0" fontId="52" fillId="0" borderId="18" xfId="5" applyFont="1" applyBorder="1"/>
    <xf numFmtId="165" fontId="19" fillId="2" borderId="61" xfId="5" applyNumberFormat="1" applyFont="1" applyFill="1" applyBorder="1" applyAlignment="1">
      <alignment horizontal="left" vertical="center"/>
    </xf>
    <xf numFmtId="165" fontId="36" fillId="2" borderId="61" xfId="6" applyNumberFormat="1" applyFont="1" applyFill="1" applyBorder="1" applyAlignment="1">
      <alignment horizontal="right" vertical="center"/>
    </xf>
    <xf numFmtId="165" fontId="37" fillId="0" borderId="62" xfId="6" applyNumberFormat="1" applyFont="1" applyFill="1" applyBorder="1" applyAlignment="1">
      <alignment horizontal="right" vertical="center"/>
    </xf>
    <xf numFmtId="165" fontId="36" fillId="0" borderId="43" xfId="6" applyNumberFormat="1" applyFont="1" applyFill="1" applyBorder="1" applyAlignment="1">
      <alignment horizontal="right" vertical="center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10" t="s">
        <v>96</v>
      </c>
      <c r="K1" s="910"/>
      <c r="L1" s="910"/>
      <c r="M1" s="95"/>
      <c r="N1" s="83"/>
      <c r="O1" s="83"/>
      <c r="P1" s="88"/>
    </row>
    <row r="2" spans="1:17" x14ac:dyDescent="0.2">
      <c r="A2" s="925" t="s">
        <v>17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5"/>
      <c r="N2" s="83"/>
      <c r="O2" s="83"/>
      <c r="P2" s="88"/>
    </row>
    <row r="3" spans="1:17" x14ac:dyDescent="0.2">
      <c r="A3" s="925" t="s">
        <v>18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83"/>
      <c r="N3" s="83"/>
      <c r="O3" s="83"/>
      <c r="P3" s="88"/>
    </row>
    <row r="4" spans="1:17" ht="15" customHeight="1" thickBot="1" x14ac:dyDescent="0.25">
      <c r="A4" s="911" t="s">
        <v>19</v>
      </c>
      <c r="B4" s="911"/>
      <c r="C4" s="91"/>
      <c r="D4" s="92"/>
      <c r="E4" s="93"/>
      <c r="F4" s="926"/>
      <c r="G4" s="926"/>
      <c r="H4" s="926"/>
      <c r="I4" s="926"/>
      <c r="J4" s="926"/>
      <c r="K4" s="926"/>
      <c r="L4" s="94"/>
      <c r="M4" s="96"/>
      <c r="N4" s="83"/>
      <c r="O4" s="83"/>
      <c r="P4" s="88"/>
    </row>
    <row r="5" spans="1:17" x14ac:dyDescent="0.2">
      <c r="A5" s="916" t="s">
        <v>0</v>
      </c>
      <c r="B5" s="918" t="s">
        <v>8</v>
      </c>
      <c r="C5" s="53" t="s">
        <v>20</v>
      </c>
      <c r="D5" s="920" t="s">
        <v>21</v>
      </c>
      <c r="E5" s="922" t="s">
        <v>22</v>
      </c>
      <c r="F5" s="922"/>
      <c r="G5" s="923" t="s">
        <v>23</v>
      </c>
      <c r="H5" s="923"/>
      <c r="I5" s="924" t="s">
        <v>24</v>
      </c>
      <c r="J5" s="924"/>
      <c r="K5" s="914" t="s">
        <v>25</v>
      </c>
      <c r="L5" s="915"/>
      <c r="M5" s="97"/>
      <c r="N5" s="83"/>
      <c r="O5" s="83"/>
      <c r="P5" s="83"/>
      <c r="Q5" s="83"/>
    </row>
    <row r="6" spans="1:17" ht="13.5" thickBot="1" x14ac:dyDescent="0.25">
      <c r="A6" s="917"/>
      <c r="B6" s="919"/>
      <c r="C6" s="119" t="s">
        <v>12</v>
      </c>
      <c r="D6" s="921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12" t="s">
        <v>97</v>
      </c>
      <c r="C64" s="912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13"/>
      <c r="K446" s="913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46" t="s">
        <v>176</v>
      </c>
      <c r="L1" s="946"/>
      <c r="M1" s="946"/>
      <c r="N1" s="946"/>
      <c r="O1" s="946"/>
    </row>
    <row r="2" spans="1:17" ht="14.25" customHeight="1" x14ac:dyDescent="0.2">
      <c r="K2" s="946"/>
      <c r="L2" s="946"/>
      <c r="M2" s="946"/>
      <c r="N2" s="946"/>
      <c r="O2" s="946"/>
    </row>
    <row r="3" spans="1:17" ht="14.25" customHeight="1" x14ac:dyDescent="0.2">
      <c r="B3" s="947" t="s">
        <v>177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</row>
    <row r="4" spans="1:17" ht="14.25" customHeight="1" x14ac:dyDescent="0.2">
      <c r="B4" s="947"/>
      <c r="C4" s="947"/>
      <c r="D4" s="947"/>
      <c r="E4" s="947"/>
      <c r="F4" s="947"/>
      <c r="G4" s="947"/>
      <c r="H4" s="947"/>
      <c r="I4" s="947"/>
      <c r="J4" s="947"/>
      <c r="K4" s="947"/>
      <c r="L4" s="947"/>
      <c r="M4" s="947"/>
      <c r="N4" s="947"/>
      <c r="O4" s="947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48" t="s">
        <v>0</v>
      </c>
      <c r="B6" s="948" t="s">
        <v>8</v>
      </c>
      <c r="C6" s="948"/>
      <c r="D6" s="949" t="s">
        <v>20</v>
      </c>
      <c r="E6" s="950" t="s">
        <v>178</v>
      </c>
      <c r="F6" s="951" t="s">
        <v>22</v>
      </c>
      <c r="G6" s="951"/>
      <c r="H6" s="950" t="s">
        <v>179</v>
      </c>
      <c r="I6" s="950"/>
      <c r="J6" s="943" t="s">
        <v>180</v>
      </c>
      <c r="K6" s="943"/>
      <c r="L6" s="943" t="s">
        <v>145</v>
      </c>
      <c r="M6" s="943"/>
      <c r="N6" s="943" t="s">
        <v>181</v>
      </c>
      <c r="O6" s="943"/>
    </row>
    <row r="7" spans="1:17" x14ac:dyDescent="0.2">
      <c r="A7" s="948"/>
      <c r="B7" s="948"/>
      <c r="C7" s="948"/>
      <c r="D7" s="949"/>
      <c r="E7" s="950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44" t="s">
        <v>28</v>
      </c>
      <c r="C8" s="944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31" t="s">
        <v>29</v>
      </c>
      <c r="C9" s="931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31" t="s">
        <v>31</v>
      </c>
      <c r="C10" s="931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45" t="s">
        <v>35</v>
      </c>
      <c r="C11" s="945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31" t="s">
        <v>36</v>
      </c>
      <c r="C12" s="931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31" t="s">
        <v>38</v>
      </c>
      <c r="C13" s="931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31" t="s">
        <v>39</v>
      </c>
      <c r="C14" s="931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31" t="s">
        <v>41</v>
      </c>
      <c r="C15" s="931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32" t="s">
        <v>42</v>
      </c>
      <c r="C16" s="932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39">
        <v>9</v>
      </c>
      <c r="B17" s="940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39"/>
      <c r="B18" s="940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39"/>
      <c r="B19" s="940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39"/>
      <c r="B20" s="940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31" t="s">
        <v>131</v>
      </c>
      <c r="C21" s="931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31" t="s">
        <v>45</v>
      </c>
      <c r="C22" s="931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31" t="s">
        <v>46</v>
      </c>
      <c r="C23" s="931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39">
        <v>13</v>
      </c>
      <c r="B24" s="940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39"/>
      <c r="B25" s="940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39"/>
      <c r="B26" s="940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39"/>
      <c r="B27" s="940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32" t="s">
        <v>48</v>
      </c>
      <c r="C28" s="932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41" t="s">
        <v>49</v>
      </c>
      <c r="C29" s="941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31" t="s">
        <v>64</v>
      </c>
      <c r="C30" s="931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31" t="s">
        <v>65</v>
      </c>
      <c r="C31" s="931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31" t="s">
        <v>66</v>
      </c>
      <c r="C32" s="931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31" t="s">
        <v>67</v>
      </c>
      <c r="C33" s="931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31" t="s">
        <v>68</v>
      </c>
      <c r="C34" s="931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31" t="s">
        <v>69</v>
      </c>
      <c r="C35" s="931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33" t="s">
        <v>70</v>
      </c>
      <c r="C36" s="933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33" t="s">
        <v>71</v>
      </c>
      <c r="C37" s="933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42" t="s">
        <v>72</v>
      </c>
      <c r="C38" s="942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31" t="s">
        <v>50</v>
      </c>
      <c r="C39" s="931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31" t="s">
        <v>52</v>
      </c>
      <c r="C40" s="931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35" t="s">
        <v>54</v>
      </c>
      <c r="C41" s="935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35" t="s">
        <v>55</v>
      </c>
      <c r="C42" s="935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36" t="s">
        <v>56</v>
      </c>
      <c r="C43" s="936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35" t="s">
        <v>57</v>
      </c>
      <c r="C44" s="935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36" t="s">
        <v>16</v>
      </c>
      <c r="C45" s="936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33" t="s">
        <v>59</v>
      </c>
      <c r="C46" s="933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37" t="s">
        <v>61</v>
      </c>
      <c r="C47" s="937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33" t="s">
        <v>13</v>
      </c>
      <c r="C48" s="933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33" t="s">
        <v>62</v>
      </c>
      <c r="C49" s="933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33" t="s">
        <v>14</v>
      </c>
      <c r="C50" s="933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38" t="s">
        <v>63</v>
      </c>
      <c r="C51" s="938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34" t="s">
        <v>7</v>
      </c>
      <c r="C52" s="934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30" t="s">
        <v>84</v>
      </c>
      <c r="C53" s="930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31" t="s">
        <v>73</v>
      </c>
      <c r="C54" s="931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31" t="s">
        <v>74</v>
      </c>
      <c r="C55" s="931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31" t="s">
        <v>75</v>
      </c>
      <c r="C56" s="931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31" t="s">
        <v>76</v>
      </c>
      <c r="C57" s="931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32" t="s">
        <v>77</v>
      </c>
      <c r="C58" s="932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33" t="s">
        <v>78</v>
      </c>
      <c r="C59" s="933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34" t="s">
        <v>80</v>
      </c>
      <c r="C60" s="934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31" t="s">
        <v>32</v>
      </c>
      <c r="C61" s="931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31" t="s">
        <v>34</v>
      </c>
      <c r="C62" s="931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34" t="s">
        <v>81</v>
      </c>
      <c r="C63" s="934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30" t="s">
        <v>83</v>
      </c>
      <c r="C64" s="930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27" t="s">
        <v>182</v>
      </c>
      <c r="C65" s="927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28" t="s">
        <v>86</v>
      </c>
      <c r="C66" s="928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28" t="s">
        <v>15</v>
      </c>
      <c r="C67" s="928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29" t="s">
        <v>4</v>
      </c>
      <c r="C68" s="929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28" t="s">
        <v>87</v>
      </c>
      <c r="C69" s="928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69:C69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46" t="s">
        <v>158</v>
      </c>
      <c r="F1" s="946"/>
      <c r="G1" s="946"/>
      <c r="H1" s="734"/>
      <c r="I1" s="734"/>
    </row>
    <row r="2" spans="1:9" x14ac:dyDescent="0.2">
      <c r="E2" s="946"/>
      <c r="F2" s="946"/>
      <c r="G2" s="946"/>
      <c r="H2" s="734"/>
      <c r="I2" s="734"/>
    </row>
    <row r="3" spans="1:9" ht="31.5" customHeight="1" x14ac:dyDescent="0.2">
      <c r="A3" s="88"/>
      <c r="B3" s="957" t="s">
        <v>146</v>
      </c>
      <c r="C3" s="957"/>
      <c r="D3" s="957"/>
      <c r="E3" s="957"/>
      <c r="F3" s="957"/>
      <c r="G3" s="734"/>
      <c r="H3" s="734"/>
      <c r="I3" s="734"/>
    </row>
    <row r="4" spans="1:9" ht="27" customHeight="1" x14ac:dyDescent="0.2">
      <c r="B4" s="957"/>
      <c r="C4" s="957"/>
      <c r="D4" s="957"/>
      <c r="E4" s="957"/>
      <c r="F4" s="957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52" t="s">
        <v>157</v>
      </c>
      <c r="E7" s="952"/>
      <c r="F7" s="952"/>
      <c r="G7" s="952"/>
    </row>
    <row r="8" spans="1:9" x14ac:dyDescent="0.2">
      <c r="A8" s="992" t="s">
        <v>0</v>
      </c>
      <c r="B8" s="994" t="s">
        <v>8</v>
      </c>
      <c r="C8" s="995"/>
      <c r="D8" s="998" t="s">
        <v>20</v>
      </c>
      <c r="E8" s="1000" t="s">
        <v>21</v>
      </c>
      <c r="F8" s="984" t="s">
        <v>159</v>
      </c>
      <c r="G8" s="985"/>
    </row>
    <row r="9" spans="1:9" ht="13.5" thickBot="1" x14ac:dyDescent="0.25">
      <c r="A9" s="993"/>
      <c r="B9" s="996"/>
      <c r="C9" s="997"/>
      <c r="D9" s="999"/>
      <c r="E9" s="1001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86" t="s">
        <v>28</v>
      </c>
      <c r="C10" s="987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988" t="s">
        <v>29</v>
      </c>
      <c r="C11" s="989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990" t="s">
        <v>35</v>
      </c>
      <c r="C12" s="991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980" t="s">
        <v>41</v>
      </c>
      <c r="C13" s="981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982" t="s">
        <v>42</v>
      </c>
      <c r="C14" s="983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978" t="s">
        <v>49</v>
      </c>
      <c r="C15" s="979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68" t="s">
        <v>52</v>
      </c>
      <c r="C16" s="969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970" t="s">
        <v>54</v>
      </c>
      <c r="C17" s="971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970" t="s">
        <v>55</v>
      </c>
      <c r="C18" s="971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972" t="s">
        <v>56</v>
      </c>
      <c r="C19" s="973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970" t="s">
        <v>57</v>
      </c>
      <c r="C20" s="971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972" t="s">
        <v>16</v>
      </c>
      <c r="C21" s="973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974" t="s">
        <v>59</v>
      </c>
      <c r="C22" s="975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976" t="s">
        <v>61</v>
      </c>
      <c r="C23" s="977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66" t="s">
        <v>84</v>
      </c>
      <c r="C24" s="967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64" t="s">
        <v>78</v>
      </c>
      <c r="C25" s="965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58" t="s">
        <v>83</v>
      </c>
      <c r="C26" s="959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60" t="s">
        <v>85</v>
      </c>
      <c r="C27" s="961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62" t="s">
        <v>86</v>
      </c>
      <c r="C28" s="963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55" t="s">
        <v>15</v>
      </c>
      <c r="C29" s="956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53" t="s">
        <v>4</v>
      </c>
      <c r="C30" s="954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55" t="s">
        <v>87</v>
      </c>
      <c r="C31" s="956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F8:G8"/>
    <mergeCell ref="B10:C10"/>
    <mergeCell ref="B11:C11"/>
    <mergeCell ref="B12:C12"/>
    <mergeCell ref="A8:A9"/>
    <mergeCell ref="B8:C9"/>
    <mergeCell ref="D8:D9"/>
    <mergeCell ref="E8:E9"/>
    <mergeCell ref="B21:C21"/>
    <mergeCell ref="B22:C22"/>
    <mergeCell ref="B23:C23"/>
    <mergeCell ref="B15:C15"/>
    <mergeCell ref="B13:C13"/>
    <mergeCell ref="B14:C14"/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011" t="s">
        <v>149</v>
      </c>
      <c r="X1" s="1011"/>
      <c r="Y1" s="1011"/>
    </row>
    <row r="2" spans="1:25" ht="14.25" customHeight="1" x14ac:dyDescent="0.2">
      <c r="W2" s="1011"/>
      <c r="X2" s="1011"/>
      <c r="Y2" s="1011"/>
    </row>
    <row r="3" spans="1:25" ht="14.25" customHeight="1" x14ac:dyDescent="0.2">
      <c r="B3" s="1002" t="s">
        <v>146</v>
      </c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  <c r="T3" s="1002"/>
      <c r="W3" s="1011"/>
      <c r="X3" s="1011"/>
      <c r="Y3" s="1011"/>
    </row>
    <row r="4" spans="1:25" ht="14.25" customHeight="1" x14ac:dyDescent="0.2">
      <c r="B4" s="1002"/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2"/>
      <c r="P4" s="1002"/>
      <c r="Q4" s="1002"/>
      <c r="R4" s="1002"/>
      <c r="S4" s="1002"/>
      <c r="T4" s="1002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52" t="s">
        <v>122</v>
      </c>
      <c r="X5" s="952"/>
      <c r="Y5" s="952"/>
    </row>
    <row r="6" spans="1:25" ht="26.25" customHeight="1" thickBot="1" x14ac:dyDescent="0.25">
      <c r="A6" s="992" t="s">
        <v>0</v>
      </c>
      <c r="B6" s="994" t="s">
        <v>8</v>
      </c>
      <c r="C6" s="995"/>
      <c r="D6" s="998" t="s">
        <v>20</v>
      </c>
      <c r="E6" s="1000" t="s">
        <v>21</v>
      </c>
      <c r="F6" s="1115" t="s">
        <v>22</v>
      </c>
      <c r="G6" s="1116"/>
      <c r="H6" s="1109" t="s">
        <v>123</v>
      </c>
      <c r="I6" s="1110"/>
      <c r="J6" s="1111" t="s">
        <v>124</v>
      </c>
      <c r="K6" s="1112"/>
      <c r="L6" s="1103" t="s">
        <v>125</v>
      </c>
      <c r="M6" s="1104"/>
      <c r="N6" s="1105" t="s">
        <v>126</v>
      </c>
      <c r="O6" s="1106"/>
      <c r="P6" s="1107" t="s">
        <v>147</v>
      </c>
      <c r="Q6" s="1108"/>
      <c r="R6" s="1003" t="s">
        <v>144</v>
      </c>
      <c r="S6" s="1004"/>
      <c r="T6" s="1005" t="s">
        <v>125</v>
      </c>
      <c r="U6" s="1006"/>
      <c r="V6" s="1007" t="s">
        <v>148</v>
      </c>
      <c r="W6" s="1008"/>
      <c r="X6" s="1009" t="s">
        <v>145</v>
      </c>
      <c r="Y6" s="1010"/>
    </row>
    <row r="7" spans="1:25" ht="13.5" thickBot="1" x14ac:dyDescent="0.25">
      <c r="A7" s="993"/>
      <c r="B7" s="996"/>
      <c r="C7" s="997"/>
      <c r="D7" s="999"/>
      <c r="E7" s="1001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86" t="s">
        <v>28</v>
      </c>
      <c r="C8" s="987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988" t="s">
        <v>29</v>
      </c>
      <c r="C9" s="989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980" t="s">
        <v>31</v>
      </c>
      <c r="C10" s="981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113" t="s">
        <v>35</v>
      </c>
      <c r="C11" s="1114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988" t="s">
        <v>36</v>
      </c>
      <c r="C12" s="989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68" t="s">
        <v>38</v>
      </c>
      <c r="C13" s="969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68" t="s">
        <v>39</v>
      </c>
      <c r="C14" s="969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980" t="s">
        <v>41</v>
      </c>
      <c r="C15" s="981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101" t="s">
        <v>42</v>
      </c>
      <c r="C16" s="1102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95">
        <v>9</v>
      </c>
      <c r="B17" s="1083" t="s">
        <v>127</v>
      </c>
      <c r="C17" s="256" t="s">
        <v>65</v>
      </c>
      <c r="D17" s="1098" t="s">
        <v>10</v>
      </c>
      <c r="E17" s="1099">
        <v>22600</v>
      </c>
      <c r="F17" s="508">
        <v>700</v>
      </c>
      <c r="G17" s="1100">
        <f>$E17*(F17+F18+F19+F20)</f>
        <v>21696000</v>
      </c>
      <c r="H17" s="1079">
        <v>355</v>
      </c>
      <c r="I17" s="1069">
        <f>H17*$E17</f>
        <v>8023000</v>
      </c>
      <c r="J17" s="1070">
        <v>149</v>
      </c>
      <c r="K17" s="1071">
        <f>$E17*J17</f>
        <v>3367400</v>
      </c>
      <c r="L17" s="1072">
        <f>J17-H17</f>
        <v>-206</v>
      </c>
      <c r="M17" s="1075">
        <f>L17*$E17</f>
        <v>-4655600</v>
      </c>
      <c r="N17" s="1078">
        <v>605</v>
      </c>
      <c r="O17" s="1062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96"/>
      <c r="B18" s="1084"/>
      <c r="C18" s="257" t="s">
        <v>128</v>
      </c>
      <c r="D18" s="1087"/>
      <c r="E18" s="1090"/>
      <c r="F18" s="509">
        <v>90</v>
      </c>
      <c r="G18" s="1067"/>
      <c r="H18" s="1041"/>
      <c r="I18" s="1044"/>
      <c r="J18" s="1047"/>
      <c r="K18" s="1050"/>
      <c r="L18" s="1073"/>
      <c r="M18" s="1076"/>
      <c r="N18" s="1057"/>
      <c r="O18" s="1060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96"/>
      <c r="B19" s="1084"/>
      <c r="C19" s="258" t="s">
        <v>129</v>
      </c>
      <c r="D19" s="1087"/>
      <c r="E19" s="1090"/>
      <c r="F19" s="509">
        <v>120</v>
      </c>
      <c r="G19" s="1067"/>
      <c r="H19" s="1041"/>
      <c r="I19" s="1044"/>
      <c r="J19" s="1047"/>
      <c r="K19" s="1050"/>
      <c r="L19" s="1073"/>
      <c r="M19" s="1076"/>
      <c r="N19" s="1057"/>
      <c r="O19" s="1060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97"/>
      <c r="B20" s="1085"/>
      <c r="C20" s="259" t="s">
        <v>130</v>
      </c>
      <c r="D20" s="1088"/>
      <c r="E20" s="1091"/>
      <c r="F20" s="510">
        <v>50</v>
      </c>
      <c r="G20" s="1068"/>
      <c r="H20" s="1042"/>
      <c r="I20" s="1045"/>
      <c r="J20" s="1048"/>
      <c r="K20" s="1051"/>
      <c r="L20" s="1074"/>
      <c r="M20" s="1077"/>
      <c r="N20" s="1058"/>
      <c r="O20" s="1061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63" t="s">
        <v>131</v>
      </c>
      <c r="C21" s="1064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68" t="s">
        <v>45</v>
      </c>
      <c r="C22" s="969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65" t="s">
        <v>46</v>
      </c>
      <c r="C23" s="969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80">
        <v>13</v>
      </c>
      <c r="B24" s="1083" t="s">
        <v>47</v>
      </c>
      <c r="C24" s="256" t="s">
        <v>65</v>
      </c>
      <c r="D24" s="1086" t="s">
        <v>44</v>
      </c>
      <c r="E24" s="1089">
        <v>10000</v>
      </c>
      <c r="F24" s="1092">
        <v>356</v>
      </c>
      <c r="G24" s="1066">
        <f>$E24*F24</f>
        <v>3560000</v>
      </c>
      <c r="H24" s="1040"/>
      <c r="I24" s="1043">
        <f>H27*$E24</f>
        <v>0</v>
      </c>
      <c r="J24" s="1046">
        <v>0</v>
      </c>
      <c r="K24" s="1049">
        <f>$E24*J24</f>
        <v>0</v>
      </c>
      <c r="L24" s="341"/>
      <c r="M24" s="387"/>
      <c r="N24" s="1056">
        <v>356</v>
      </c>
      <c r="O24" s="1059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81"/>
      <c r="B25" s="1084"/>
      <c r="C25" s="347" t="s">
        <v>45</v>
      </c>
      <c r="D25" s="1087"/>
      <c r="E25" s="1090"/>
      <c r="F25" s="1093"/>
      <c r="G25" s="1067"/>
      <c r="H25" s="1041"/>
      <c r="I25" s="1044"/>
      <c r="J25" s="1047"/>
      <c r="K25" s="1050"/>
      <c r="L25" s="341"/>
      <c r="M25" s="387"/>
      <c r="N25" s="1057"/>
      <c r="O25" s="1060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81"/>
      <c r="B26" s="1084"/>
      <c r="C26" s="347" t="s">
        <v>46</v>
      </c>
      <c r="D26" s="1087"/>
      <c r="E26" s="1090"/>
      <c r="F26" s="1093"/>
      <c r="G26" s="1067"/>
      <c r="H26" s="1041"/>
      <c r="I26" s="1044"/>
      <c r="J26" s="1047"/>
      <c r="K26" s="1050"/>
      <c r="L26" s="341"/>
      <c r="M26" s="387"/>
      <c r="N26" s="1057"/>
      <c r="O26" s="1060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82"/>
      <c r="B27" s="1085"/>
      <c r="C27" s="259" t="s">
        <v>132</v>
      </c>
      <c r="D27" s="1088"/>
      <c r="E27" s="1091"/>
      <c r="F27" s="1094"/>
      <c r="G27" s="1068"/>
      <c r="H27" s="1042"/>
      <c r="I27" s="1045"/>
      <c r="J27" s="1048"/>
      <c r="K27" s="1051"/>
      <c r="L27" s="341">
        <f>J24-H27</f>
        <v>0</v>
      </c>
      <c r="M27" s="387">
        <f>L27*$E24</f>
        <v>0</v>
      </c>
      <c r="N27" s="1058"/>
      <c r="O27" s="1061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52" t="s">
        <v>48</v>
      </c>
      <c r="C28" s="1053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54" t="s">
        <v>49</v>
      </c>
      <c r="C29" s="1055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988" t="s">
        <v>64</v>
      </c>
      <c r="C30" s="989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68" t="s">
        <v>65</v>
      </c>
      <c r="C31" s="969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68" t="s">
        <v>66</v>
      </c>
      <c r="C32" s="969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68" t="s">
        <v>67</v>
      </c>
      <c r="C33" s="969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68" t="s">
        <v>68</v>
      </c>
      <c r="C34" s="969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68" t="s">
        <v>69</v>
      </c>
      <c r="C35" s="969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30" t="s">
        <v>70</v>
      </c>
      <c r="C36" s="1031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974" t="s">
        <v>71</v>
      </c>
      <c r="C37" s="975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38" t="s">
        <v>72</v>
      </c>
      <c r="C38" s="1039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988" t="s">
        <v>50</v>
      </c>
      <c r="C39" s="989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68" t="s">
        <v>52</v>
      </c>
      <c r="C40" s="969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970" t="s">
        <v>54</v>
      </c>
      <c r="C41" s="971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970" t="s">
        <v>55</v>
      </c>
      <c r="C42" s="971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972" t="s">
        <v>56</v>
      </c>
      <c r="C43" s="973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970" t="s">
        <v>57</v>
      </c>
      <c r="C44" s="971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972" t="s">
        <v>16</v>
      </c>
      <c r="C45" s="973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974" t="s">
        <v>59</v>
      </c>
      <c r="C46" s="975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28" t="s">
        <v>61</v>
      </c>
      <c r="C47" s="1029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64" t="s">
        <v>13</v>
      </c>
      <c r="C48" s="965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30" t="s">
        <v>62</v>
      </c>
      <c r="C49" s="1031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974" t="s">
        <v>14</v>
      </c>
      <c r="C50" s="975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32" t="s">
        <v>63</v>
      </c>
      <c r="C51" s="1033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34" t="s">
        <v>7</v>
      </c>
      <c r="C52" s="1035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36" t="s">
        <v>84</v>
      </c>
      <c r="C53" s="1037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988" t="s">
        <v>73</v>
      </c>
      <c r="C54" s="989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68" t="s">
        <v>74</v>
      </c>
      <c r="C55" s="969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68" t="s">
        <v>75</v>
      </c>
      <c r="C56" s="969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980" t="s">
        <v>76</v>
      </c>
      <c r="C57" s="981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14" t="s">
        <v>77</v>
      </c>
      <c r="C58" s="1015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64" t="s">
        <v>78</v>
      </c>
      <c r="C59" s="965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16" t="s">
        <v>80</v>
      </c>
      <c r="C60" s="1017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68" t="s">
        <v>32</v>
      </c>
      <c r="C61" s="969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68" t="s">
        <v>34</v>
      </c>
      <c r="C62" s="969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18" t="s">
        <v>81</v>
      </c>
      <c r="C63" s="1019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20" t="s">
        <v>83</v>
      </c>
      <c r="C64" s="1021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22" t="s">
        <v>85</v>
      </c>
      <c r="C65" s="1023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024" t="s">
        <v>86</v>
      </c>
      <c r="C66" s="1025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12" t="s">
        <v>15</v>
      </c>
      <c r="C67" s="1013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026" t="s">
        <v>4</v>
      </c>
      <c r="C68" s="1027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12" t="s">
        <v>87</v>
      </c>
      <c r="C69" s="1013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A6:A7"/>
    <mergeCell ref="B6:C7"/>
    <mergeCell ref="D6:D7"/>
    <mergeCell ref="E6:E7"/>
    <mergeCell ref="F6:G6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17:A20"/>
    <mergeCell ref="B17:B20"/>
    <mergeCell ref="D17:D20"/>
    <mergeCell ref="E17:E20"/>
    <mergeCell ref="G17:G20"/>
    <mergeCell ref="A24:A27"/>
    <mergeCell ref="B24:B27"/>
    <mergeCell ref="D24:D27"/>
    <mergeCell ref="E24:E27"/>
    <mergeCell ref="F24:F27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3:T4"/>
    <mergeCell ref="R6:S6"/>
    <mergeCell ref="T6:U6"/>
    <mergeCell ref="V6:W6"/>
    <mergeCell ref="X6:Y6"/>
    <mergeCell ref="W1:Y3"/>
    <mergeCell ref="W5:Y5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734"/>
      <c r="M3" s="734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161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641"/>
      <c r="K7" s="584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162</v>
      </c>
      <c r="G8" s="1130"/>
      <c r="H8" s="1139" t="s">
        <v>101</v>
      </c>
      <c r="I8" s="1140"/>
      <c r="J8" s="1131"/>
      <c r="K8" s="1131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32" t="s">
        <v>28</v>
      </c>
      <c r="C10" s="1133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70" t="s">
        <v>41</v>
      </c>
      <c r="C13" s="117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72" t="s">
        <v>42</v>
      </c>
      <c r="C14" s="117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45" t="s">
        <v>78</v>
      </c>
      <c r="C25" s="1146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47" t="s">
        <v>81</v>
      </c>
      <c r="C26" s="1148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51" t="s">
        <v>83</v>
      </c>
      <c r="C27" s="1152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53" t="s">
        <v>106</v>
      </c>
      <c r="C28" s="1154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55" t="s">
        <v>102</v>
      </c>
      <c r="C29" s="1156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57" t="s">
        <v>1</v>
      </c>
      <c r="C30" s="1158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41" t="s">
        <v>103</v>
      </c>
      <c r="C31" s="1142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43" t="s">
        <v>104</v>
      </c>
      <c r="C32" s="1144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  <mergeCell ref="B31:C31"/>
    <mergeCell ref="B32:C32"/>
    <mergeCell ref="B25:C25"/>
    <mergeCell ref="B26:C26"/>
    <mergeCell ref="B24:C24"/>
    <mergeCell ref="J8:K8"/>
    <mergeCell ref="B10:C10"/>
    <mergeCell ref="B11:C11"/>
    <mergeCell ref="B12:C12"/>
    <mergeCell ref="G7:I7"/>
    <mergeCell ref="H8:I8"/>
    <mergeCell ref="C4:I4"/>
    <mergeCell ref="C5:I5"/>
    <mergeCell ref="B6:I6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734"/>
      <c r="M3" s="734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174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641"/>
      <c r="K7" s="584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175</v>
      </c>
      <c r="G8" s="1130"/>
      <c r="H8" s="1139" t="s">
        <v>101</v>
      </c>
      <c r="I8" s="1140"/>
      <c r="J8" s="1131"/>
      <c r="K8" s="1131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32" t="s">
        <v>28</v>
      </c>
      <c r="C10" s="1133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70" t="s">
        <v>41</v>
      </c>
      <c r="C13" s="117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72" t="s">
        <v>42</v>
      </c>
      <c r="C14" s="117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43" t="s">
        <v>104</v>
      </c>
      <c r="C31" s="1144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B31:C31"/>
    <mergeCell ref="B26:C26"/>
    <mergeCell ref="B27:C27"/>
    <mergeCell ref="B28:C28"/>
    <mergeCell ref="B29:C29"/>
    <mergeCell ref="B30:C30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G1:I3"/>
    <mergeCell ref="C4:I4"/>
    <mergeCell ref="C5:I5"/>
    <mergeCell ref="B6:I6"/>
    <mergeCell ref="G7:I7"/>
    <mergeCell ref="H8:I8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765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185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184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70" t="s">
        <v>41</v>
      </c>
      <c r="C13" s="117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72" t="s">
        <v>42</v>
      </c>
      <c r="C14" s="117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43" t="s">
        <v>104</v>
      </c>
      <c r="C31" s="1144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765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186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187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70" t="s">
        <v>41</v>
      </c>
      <c r="C13" s="1171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72" t="s">
        <v>42</v>
      </c>
      <c r="C14" s="117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43" t="s">
        <v>104</v>
      </c>
      <c r="C31" s="1144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N29" sqref="N2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898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188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189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7" t="s">
        <v>41</v>
      </c>
      <c r="C13" s="1178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9" t="s">
        <v>42</v>
      </c>
      <c r="C14" s="1180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43" t="s">
        <v>104</v>
      </c>
      <c r="C31" s="1144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euITOMSZV1NG2jo3wJj8uHcKHHG0NTkjEFk/3Xa0ha37OvwRm9ADUnD7ZFB1uxhx1aoCfaOJPHvPg3ha8duaUg==" saltValue="/lgOsHJOWwJRFo6uXLl4GA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K31" sqref="K3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898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192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191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F11+'Гүйцэтгэл_2023_6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7" t="s">
        <v>41</v>
      </c>
      <c r="C13" s="1178"/>
      <c r="D13" s="685" t="s">
        <v>40</v>
      </c>
      <c r="E13" s="647">
        <v>55000</v>
      </c>
      <c r="F13" s="897"/>
      <c r="G13" s="690">
        <f>$E13*F13</f>
        <v>0</v>
      </c>
      <c r="H13" s="598">
        <f>F13+'Гүйцэтгэл_2023_6 сар 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9" t="s">
        <v>42</v>
      </c>
      <c r="C14" s="1180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6</v>
      </c>
      <c r="G16" s="717">
        <f t="shared" ref="G16:G22" si="0">$E16*F16</f>
        <v>612552.60000000009</v>
      </c>
      <c r="H16" s="598">
        <f>F16+'Гүйцэтгэл_2023_6 сар '!H16</f>
        <v>66</v>
      </c>
      <c r="I16" s="717">
        <f t="shared" ref="I16:I22" si="1">H16*$E16</f>
        <v>6738078.6000000006</v>
      </c>
      <c r="J16" s="885">
        <f>Тодотгол_2023_хавсралт_2!F16-H16</f>
        <v>24</v>
      </c>
      <c r="K16" s="885">
        <f>Тодотгол_2023_хавсралт_2!G16-I16</f>
        <v>2450210.3999999994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20">
        <v>20</v>
      </c>
      <c r="G17" s="719">
        <f t="shared" si="0"/>
        <v>2042612</v>
      </c>
      <c r="H17" s="598">
        <f>F17+'Гүйцэтгэл_2023_6 сар '!H17</f>
        <v>290</v>
      </c>
      <c r="I17" s="719">
        <f t="shared" si="1"/>
        <v>29617874</v>
      </c>
      <c r="J17" s="885">
        <f>Тодотгол_2023_хавсралт_2!F17-H17</f>
        <v>70</v>
      </c>
      <c r="K17" s="885">
        <f>Тодотгол_2023_хавсралт_2!G17-I17</f>
        <v>7149142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>
        <v>2</v>
      </c>
      <c r="G18" s="719">
        <f t="shared" si="0"/>
        <v>8000000</v>
      </c>
      <c r="H18" s="598">
        <f>F18+'Гүйцэтгэл_2023_6 сар '!H18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1</v>
      </c>
      <c r="G19" s="719">
        <f t="shared" si="0"/>
        <v>4000000</v>
      </c>
      <c r="H19" s="598">
        <f>F19+'Гүйцэтгэл_2023_6 сар '!H19</f>
        <v>31.75</v>
      </c>
      <c r="I19" s="719">
        <f t="shared" si="1"/>
        <v>127000000</v>
      </c>
      <c r="J19" s="885">
        <f>Тодотгол_2023_хавсралт_2!F19-H19</f>
        <v>9.25</v>
      </c>
      <c r="K19" s="885">
        <f>Тодотгол_2023_хавсралт_2!G19-I19</f>
        <v>37000000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F20+'Гүйцэтгэл_2023_6 сар '!H20</f>
        <v>678</v>
      </c>
      <c r="I20" s="719">
        <f t="shared" si="1"/>
        <v>62949588</v>
      </c>
      <c r="J20" s="885">
        <f>Тодотгол_2023_хавсралт_2!F20-H20</f>
        <v>339</v>
      </c>
      <c r="K20" s="885">
        <f>Тодотгол_2023_хавсралт_2!G20-I20</f>
        <v>31474794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25146762.600000001</v>
      </c>
      <c r="H23" s="657"/>
      <c r="I23" s="653">
        <f>SUM(I16:I22)</f>
        <v>261805540.59999999</v>
      </c>
      <c r="J23" s="885">
        <f>Тодотгол_2023_хавсралт_2!F23-H23</f>
        <v>0</v>
      </c>
      <c r="K23" s="885">
        <f>Тодотгол_2023_хавсралт_2!G23-I23</f>
        <v>213189887.52000001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25146762.600000001</v>
      </c>
      <c r="H24" s="657"/>
      <c r="I24" s="653">
        <f>I23+I12+I15</f>
        <v>313014440.40000004</v>
      </c>
      <c r="J24" s="885">
        <f>Тодотгол_2023_хавсралт_2!F24-H24</f>
        <v>0</v>
      </c>
      <c r="K24" s="885">
        <f>Тодотгол_2023_хавсралт_2!G24-I24</f>
        <v>213189887.71999997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598">
        <f>F25+'Гүйцэтгэл_2023_6 сар '!H25</f>
        <v>7</v>
      </c>
      <c r="I25" s="890">
        <f>H25*$E25</f>
        <v>10500000</v>
      </c>
      <c r="J25" s="885">
        <f>Тодотгол_2023_хавсралт_2!F25-H25</f>
        <v>5</v>
      </c>
      <c r="K25" s="885">
        <f>Тодотгол_2023_хавсралт_2!G25-I25</f>
        <v>7500000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728"/>
      <c r="I26" s="724">
        <f>SUM(I25:I25)</f>
        <v>10500000</v>
      </c>
      <c r="J26" s="885">
        <f>Тодотгол_2023_хавсралт_2!F26-H26</f>
        <v>0</v>
      </c>
      <c r="K26" s="885">
        <f>Тодотгол_2023_хавсралт_2!G26-I26</f>
        <v>7500000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10500000</v>
      </c>
      <c r="J27" s="885">
        <f>Тодотгол_2023_хавсралт_2!F27-H27</f>
        <v>0</v>
      </c>
      <c r="K27" s="885">
        <f>Тодотгол_2023_хавсралт_2!G27-I27</f>
        <v>7500000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26646762.600000001</v>
      </c>
      <c r="H29" s="731"/>
      <c r="I29" s="699">
        <f>I27+I24</f>
        <v>323514440.40000004</v>
      </c>
      <c r="J29" s="885">
        <f>Тодотгол_2023_хавсралт_2!F29-H29</f>
        <v>0</v>
      </c>
      <c r="K29" s="885">
        <f>Тодотгол_2023_хавсралт_2!G29-I29</f>
        <v>-269094007.58800006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2664676.2600000002</v>
      </c>
      <c r="H30" s="732"/>
      <c r="I30" s="699">
        <f>I29*0.1</f>
        <v>32351444.040000007</v>
      </c>
      <c r="J30" s="885">
        <f>Тодотгол_2023_хавсралт_2!F30-H30</f>
        <v>0</v>
      </c>
      <c r="K30" s="885">
        <f>Тодотгол_2023_хавсралт_2!G30-I30</f>
        <v>-29884950.040000007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43" t="s">
        <v>104</v>
      </c>
      <c r="C31" s="1144"/>
      <c r="D31" s="688"/>
      <c r="E31" s="711"/>
      <c r="F31" s="658"/>
      <c r="G31" s="699">
        <f>SUM(G29:G30)</f>
        <v>29311438.860000003</v>
      </c>
      <c r="H31" s="733"/>
      <c r="I31" s="699">
        <f>SUM(I29:I30)</f>
        <v>355865884.44000006</v>
      </c>
      <c r="J31" s="885">
        <f>Тодотгол_2023_хавсралт_2!F31-H31</f>
        <v>0</v>
      </c>
      <c r="K31" s="885">
        <f>Тодотгол_2023_хавсралт_2!G31-I31</f>
        <v>245225370.49199998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'Гүйцэтгэл_2023_6 сар '!I31+'Гүйцэтгэл_2023_7 сар'!G31-'Гүйцэтгэл_2023_7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190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GD6Z1qL6VKccYiRqne4XOdDmBArP0K/QSSUuNaJbD1zZ7VRc2jjHDSJRvJojWiklIT2E80oj4wo+CSCIGdZPow==" saltValue="ML+GqcULML+d32bnd9C17g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115" zoomScaleNormal="115" workbookViewId="0">
      <selection activeCell="G51" sqref="G5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898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193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194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906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598">
        <f>'Гүйцэтгэл_2023_7 сар'!H11+'Гүйцэтгэл_2023_8 сар'!F11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7" t="s">
        <v>41</v>
      </c>
      <c r="C13" s="1178"/>
      <c r="D13" s="685" t="s">
        <v>40</v>
      </c>
      <c r="E13" s="647">
        <v>55000</v>
      </c>
      <c r="F13" s="897"/>
      <c r="G13" s="690">
        <f>$E13*F13</f>
        <v>0</v>
      </c>
      <c r="H13" s="657">
        <f>'Гүйцэтгэл_2023_7 сар'!H13+'Гүйцэтгэл_2023_8 сар'!F13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9" t="s">
        <v>42</v>
      </c>
      <c r="C14" s="1180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716">
        <v>5</v>
      </c>
      <c r="G16" s="717">
        <f t="shared" ref="G16:G22" si="0">$E16*F16</f>
        <v>510460.5</v>
      </c>
      <c r="H16" s="598">
        <f>'Гүйцэтгэл_2023_7 сар'!H16+'Гүйцэтгэл_2023_8 сар'!F16</f>
        <v>71</v>
      </c>
      <c r="I16" s="717">
        <f t="shared" ref="I16:I22" si="1">H16*$E16</f>
        <v>7248539.1000000006</v>
      </c>
      <c r="J16" s="885">
        <f>Тодотгол_2023_хавсралт_2!F16-H16</f>
        <v>19</v>
      </c>
      <c r="K16" s="885">
        <f>Тодотгол_2023_хавсралт_2!G16-I16</f>
        <v>1939749.8999999994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720">
        <v>40</v>
      </c>
      <c r="G17" s="719">
        <f t="shared" si="0"/>
        <v>4085224</v>
      </c>
      <c r="H17" s="598">
        <f>'Гүйцэтгэл_2023_7 сар'!H17+'Гүйцэтгэл_2023_8 сар'!F17</f>
        <v>330</v>
      </c>
      <c r="I17" s="719">
        <f t="shared" si="1"/>
        <v>33703098</v>
      </c>
      <c r="J17" s="885">
        <f>Тодотгол_2023_хавсралт_2!F17-H17</f>
        <v>30</v>
      </c>
      <c r="K17" s="885">
        <f>Тодотгол_2023_хавсралт_2!G17-I17</f>
        <v>3063918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718"/>
      <c r="G18" s="719">
        <f t="shared" si="0"/>
        <v>0</v>
      </c>
      <c r="H18" s="598">
        <f>'Гүйцэтгэл_2023_7 сар'!H18+'Гүйцэтгэл_2023_8 сар'!F18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720">
        <v>5</v>
      </c>
      <c r="G19" s="719">
        <f t="shared" si="0"/>
        <v>20000000</v>
      </c>
      <c r="H19" s="598">
        <f>'Гүйцэтгэл_2023_7 сар'!H19+'Гүйцэтгэл_2023_8 сар'!F19</f>
        <v>36.75</v>
      </c>
      <c r="I19" s="719">
        <f t="shared" si="1"/>
        <v>147000000</v>
      </c>
      <c r="J19" s="885">
        <f>Тодотгол_2023_хавсралт_2!F19-H19</f>
        <v>4.25</v>
      </c>
      <c r="K19" s="885">
        <f>Тодотгол_2023_хавсралт_2!G19-I19</f>
        <v>17000000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720">
        <v>120</v>
      </c>
      <c r="G20" s="719">
        <f t="shared" si="0"/>
        <v>11141520</v>
      </c>
      <c r="H20" s="598">
        <f>'Гүйцэтгэл_2023_7 сар'!H20+'Гүйцэтгэл_2023_8 сар'!F20</f>
        <v>798</v>
      </c>
      <c r="I20" s="719">
        <f t="shared" si="1"/>
        <v>74091108</v>
      </c>
      <c r="J20" s="885">
        <f>Тодотгол_2023_хавсралт_2!F20-H20</f>
        <v>219</v>
      </c>
      <c r="K20" s="885">
        <f>Тодотгол_2023_хавсралт_2!G20-I20</f>
        <v>20333274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9">
        <v>60</v>
      </c>
      <c r="G21" s="719">
        <f t="shared" si="0"/>
        <v>6148609.5</v>
      </c>
      <c r="H21" s="598">
        <f>F21+'Гүйцэтгэл_2023_4 сар'!H21</f>
        <v>60</v>
      </c>
      <c r="I21" s="719">
        <f t="shared" si="1"/>
        <v>6148609.5</v>
      </c>
      <c r="J21" s="885">
        <f>Тодотгол_2023_хавсралт_2!F21-H21</f>
        <v>957.6</v>
      </c>
      <c r="K21" s="885">
        <f>Тодотгол_2023_хавсралт_2!G21-I21</f>
        <v>98131807.620000005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06"/>
      <c r="F23" s="679"/>
      <c r="G23" s="743">
        <f>SUM(G16:G22)</f>
        <v>41885814</v>
      </c>
      <c r="H23" s="657"/>
      <c r="I23" s="653">
        <f>SUM(I16:I22)</f>
        <v>303691354.60000002</v>
      </c>
      <c r="J23" s="885">
        <f>Тодотгол_2023_хавсралт_2!F23-H23</f>
        <v>0</v>
      </c>
      <c r="K23" s="885">
        <f>Тодотгол_2023_хавсралт_2!G23-I23</f>
        <v>171304073.51999998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722"/>
      <c r="G24" s="744">
        <f>G23+G12+G15</f>
        <v>41885814</v>
      </c>
      <c r="H24" s="657"/>
      <c r="I24" s="653">
        <f>I23+I12+I15</f>
        <v>354900254.40000004</v>
      </c>
      <c r="J24" s="885">
        <f>Тодотгол_2023_хавсралт_2!F24-H24</f>
        <v>0</v>
      </c>
      <c r="K24" s="885">
        <f>Тодотгол_2023_хавсралт_2!G24-I24</f>
        <v>171304073.71999997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'Гүйцэтгэл_2023_7 сар'!H25+'Гүйцэтгэл_2023_8 сар'!F25</f>
        <v>8</v>
      </c>
      <c r="I25" s="890">
        <f>H25*$E25</f>
        <v>12000000</v>
      </c>
      <c r="J25" s="885">
        <f>Тодотгол_2023_хавсралт_2!F25-H25</f>
        <v>4</v>
      </c>
      <c r="K25" s="885">
        <f>Тодотгол_2023_хавсралт_2!G25-I25</f>
        <v>6000000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728"/>
      <c r="I26" s="724">
        <f>SUM(I25:I25)</f>
        <v>12000000</v>
      </c>
      <c r="J26" s="885">
        <f>Тодотгол_2023_хавсралт_2!F26-H26</f>
        <v>0</v>
      </c>
      <c r="K26" s="885">
        <f>Тодотгол_2023_хавсралт_2!G26-I26</f>
        <v>6000000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12000000</v>
      </c>
      <c r="J27" s="885">
        <f>Тодотгол_2023_хавсралт_2!F27-H27</f>
        <v>0</v>
      </c>
      <c r="K27" s="885">
        <f>Тодотгол_2023_хавсралт_2!G27-I27</f>
        <v>6000000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43385814</v>
      </c>
      <c r="H29" s="731"/>
      <c r="I29" s="699">
        <f>I27+I24</f>
        <v>366900254.40000004</v>
      </c>
      <c r="J29" s="885">
        <f>Тодотгол_2023_хавсралт_2!F29-H29</f>
        <v>0</v>
      </c>
      <c r="K29" s="885">
        <f>Тодотгол_2023_хавсралт_2!G29-I29</f>
        <v>-312479821.58800006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4338581.4000000004</v>
      </c>
      <c r="H30" s="732"/>
      <c r="I30" s="699">
        <f>I29*0.1</f>
        <v>36690025.440000005</v>
      </c>
      <c r="J30" s="885">
        <f>Тодотгол_2023_хавсралт_2!F30-H30</f>
        <v>0</v>
      </c>
      <c r="K30" s="885">
        <f>Тодотгол_2023_хавсралт_2!G30-I30</f>
        <v>-34223531.440000005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43" t="s">
        <v>104</v>
      </c>
      <c r="C31" s="1144"/>
      <c r="D31" s="688"/>
      <c r="E31" s="711"/>
      <c r="F31" s="658"/>
      <c r="G31" s="699">
        <f>SUM(G29:G30)</f>
        <v>47724395.399999999</v>
      </c>
      <c r="H31" s="733"/>
      <c r="I31" s="699">
        <f>SUM(I29:I30)</f>
        <v>403590279.84000003</v>
      </c>
      <c r="J31" s="885">
        <f>Тодотгол_2023_хавсралт_2!F31-H31</f>
        <v>0</v>
      </c>
      <c r="K31" s="885">
        <f>Тодотгол_2023_хавсралт_2!G31-I31</f>
        <v>197500975.09200001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'Гүйцэтгэл_2023_7 сар'!I31+'Гүйцэтгэл_2023_8 сар'!G31-'Гүйцэтгэл_2023_8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5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4"/>
      <c r="C40" s="905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5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/B25Ix0RXKZSDzfsc4JiK0uwZmIgdcRR16X4leZrElas9KyCAamwcZJulh7NeppYZDI53hWfMAlkDnaYECiUTw==" saltValue="iUbcEY9j9UDyA8eY97tmKg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zoomScale="115" zoomScaleNormal="115" workbookViewId="0">
      <selection activeCell="K24" sqref="K24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11" t="s">
        <v>163</v>
      </c>
      <c r="H1" s="1011"/>
      <c r="I1" s="101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11"/>
      <c r="H2" s="1011"/>
      <c r="I2" s="101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11"/>
      <c r="H3" s="1011"/>
      <c r="I3" s="1011"/>
      <c r="L3" s="898"/>
      <c r="M3" s="765"/>
      <c r="N3" s="734"/>
    </row>
    <row r="4" spans="1:22" ht="15" x14ac:dyDescent="0.25">
      <c r="A4" s="639"/>
      <c r="B4" s="639"/>
      <c r="C4" s="1117" t="s">
        <v>117</v>
      </c>
      <c r="D4" s="1117"/>
      <c r="E4" s="1117"/>
      <c r="F4" s="1117"/>
      <c r="G4" s="1117"/>
      <c r="H4" s="1117"/>
      <c r="I4" s="1117"/>
    </row>
    <row r="5" spans="1:22" ht="15" x14ac:dyDescent="0.25">
      <c r="A5" s="639"/>
      <c r="B5" s="639"/>
      <c r="C5" s="1117" t="s">
        <v>100</v>
      </c>
      <c r="D5" s="1117"/>
      <c r="E5" s="1117"/>
      <c r="F5" s="1117"/>
      <c r="G5" s="1117"/>
      <c r="H5" s="1117"/>
      <c r="I5" s="1117"/>
    </row>
    <row r="6" spans="1:22" ht="15" x14ac:dyDescent="0.25">
      <c r="A6" s="617"/>
      <c r="B6" s="1118" t="s">
        <v>198</v>
      </c>
      <c r="C6" s="1118"/>
      <c r="D6" s="1118"/>
      <c r="E6" s="1118"/>
      <c r="F6" s="1118"/>
      <c r="G6" s="1118"/>
      <c r="H6" s="1118"/>
      <c r="I6" s="111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38" t="s">
        <v>118</v>
      </c>
      <c r="H7" s="1138"/>
      <c r="I7" s="1138"/>
      <c r="J7" s="881"/>
      <c r="K7" s="882"/>
    </row>
    <row r="8" spans="1:22" x14ac:dyDescent="0.2">
      <c r="A8" s="1119" t="s">
        <v>0</v>
      </c>
      <c r="B8" s="1121" t="s">
        <v>8</v>
      </c>
      <c r="C8" s="1122"/>
      <c r="D8" s="1125" t="s">
        <v>20</v>
      </c>
      <c r="E8" s="1127" t="s">
        <v>21</v>
      </c>
      <c r="F8" s="1129" t="s">
        <v>199</v>
      </c>
      <c r="G8" s="1130"/>
      <c r="H8" s="1139" t="s">
        <v>101</v>
      </c>
      <c r="I8" s="1140"/>
      <c r="J8" s="1176"/>
      <c r="K8" s="1176"/>
    </row>
    <row r="9" spans="1:22" ht="13.5" thickBot="1" x14ac:dyDescent="0.25">
      <c r="A9" s="1120"/>
      <c r="B9" s="1123"/>
      <c r="C9" s="1124"/>
      <c r="D9" s="1126"/>
      <c r="E9" s="112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32" t="s">
        <v>28</v>
      </c>
      <c r="C10" s="1133"/>
      <c r="D10" s="907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34" t="s">
        <v>29</v>
      </c>
      <c r="C11" s="1135"/>
      <c r="D11" s="680" t="s">
        <v>30</v>
      </c>
      <c r="E11" s="702">
        <v>94250</v>
      </c>
      <c r="F11" s="660"/>
      <c r="G11" s="712">
        <f>$E11*F11</f>
        <v>0</v>
      </c>
      <c r="H11" s="660">
        <f>'Гүйцэтгэл_2023_8 сар'!H11+'Гүйцэтгэл_2023_9 сар 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36" t="s">
        <v>35</v>
      </c>
      <c r="C12" s="1137"/>
      <c r="D12" s="681"/>
      <c r="E12" s="588"/>
      <c r="F12" s="589"/>
      <c r="G12" s="653">
        <f>G11</f>
        <v>0</v>
      </c>
      <c r="H12" s="657">
        <f>'Гүйцэтгэл_2023_8 сар'!H12+'Гүйцэтгэл_2023_9 сар '!F12</f>
        <v>0</v>
      </c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7" t="s">
        <v>41</v>
      </c>
      <c r="C13" s="1178"/>
      <c r="D13" s="685" t="s">
        <v>40</v>
      </c>
      <c r="E13" s="647">
        <v>55000</v>
      </c>
      <c r="F13" s="1185"/>
      <c r="G13" s="712">
        <f>$E13*F13</f>
        <v>0</v>
      </c>
      <c r="H13" s="660">
        <f>'Гүйцэтгэл_2023_8 сар'!H13+'Гүйцэтгэл_2023_9 сар '!F13</f>
        <v>720.63635999999997</v>
      </c>
      <c r="I13" s="712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9" t="s">
        <v>42</v>
      </c>
      <c r="C14" s="1180"/>
      <c r="D14" s="896"/>
      <c r="E14" s="703"/>
      <c r="F14" s="679"/>
      <c r="G14" s="653">
        <f>SUM(G13:G13)</f>
        <v>0</v>
      </c>
      <c r="H14" s="657">
        <f>'Гүйцэтгэл_2023_8 сар'!H14+'Гүйцэтгэл_2023_9 сар '!F14</f>
        <v>0</v>
      </c>
      <c r="I14" s="653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69" t="s">
        <v>49</v>
      </c>
      <c r="C15" s="1169"/>
      <c r="D15" s="735"/>
      <c r="E15" s="704"/>
      <c r="F15" s="715"/>
      <c r="G15" s="689">
        <f>SUM(G14)</f>
        <v>0</v>
      </c>
      <c r="H15" s="657">
        <f>'Гүйцэтгэл_2023_8 сар'!H15+'Гүйцэтгэл_2023_9 сар '!F15</f>
        <v>0</v>
      </c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63" t="s">
        <v>52</v>
      </c>
      <c r="C16" s="1164"/>
      <c r="D16" s="586" t="s">
        <v>53</v>
      </c>
      <c r="E16" s="705">
        <f>92811*0.1+92811</f>
        <v>102092.1</v>
      </c>
      <c r="F16" s="1182">
        <v>4</v>
      </c>
      <c r="G16" s="717">
        <f t="shared" ref="G16:G22" si="0">$E16*F16</f>
        <v>408368.4</v>
      </c>
      <c r="H16" s="598">
        <f>'Гүйцэтгэл_2023_8 сар'!H16+'Гүйцэтгэл_2023_9 сар '!F16</f>
        <v>75</v>
      </c>
      <c r="I16" s="717">
        <f t="shared" ref="I16:I22" si="1">H16*$E16</f>
        <v>7656907.5</v>
      </c>
      <c r="J16" s="885">
        <f>Тодотгол_2023_хавсралт_2!F16-H16</f>
        <v>15</v>
      </c>
      <c r="K16" s="885">
        <f>Тодотгол_2023_хавсралт_2!G16-I16</f>
        <v>1531381.5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65" t="s">
        <v>54</v>
      </c>
      <c r="C17" s="1166"/>
      <c r="D17" s="595" t="s">
        <v>53</v>
      </c>
      <c r="E17" s="650">
        <f>92846*0.1+92846</f>
        <v>102130.6</v>
      </c>
      <c r="F17" s="1183">
        <v>20</v>
      </c>
      <c r="G17" s="719">
        <f t="shared" si="0"/>
        <v>2042612</v>
      </c>
      <c r="H17" s="598">
        <f>'Гүйцэтгэл_2023_8 сар'!H17+'Гүйцэтгэл_2023_9 сар '!F17</f>
        <v>350</v>
      </c>
      <c r="I17" s="719">
        <f t="shared" si="1"/>
        <v>35745710</v>
      </c>
      <c r="J17" s="885">
        <f>Тодотгол_2023_хавсралт_2!F17-H17</f>
        <v>10</v>
      </c>
      <c r="K17" s="885">
        <f>Тодотгол_2023_хавсралт_2!G17-I17</f>
        <v>1021306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65" t="s">
        <v>55</v>
      </c>
      <c r="C18" s="1166"/>
      <c r="D18" s="595" t="s">
        <v>33</v>
      </c>
      <c r="E18" s="650">
        <v>4000000</v>
      </c>
      <c r="F18" s="1184"/>
      <c r="G18" s="719">
        <f t="shared" si="0"/>
        <v>0</v>
      </c>
      <c r="H18" s="598">
        <f>'Гүйцэтгэл_2023_8 сар'!H18+'Гүйцэтгэл_2023_9 сар 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67" t="s">
        <v>56</v>
      </c>
      <c r="C19" s="1168"/>
      <c r="D19" s="595" t="s">
        <v>33</v>
      </c>
      <c r="E19" s="650">
        <v>4000000</v>
      </c>
      <c r="F19" s="1183">
        <v>2</v>
      </c>
      <c r="G19" s="719">
        <f t="shared" si="0"/>
        <v>8000000</v>
      </c>
      <c r="H19" s="598">
        <f>'Гүйцэтгэл_2023_8 сар'!H19+'Гүйцэтгэл_2023_9 сар '!F19</f>
        <v>38.75</v>
      </c>
      <c r="I19" s="719">
        <f t="shared" si="1"/>
        <v>155000000</v>
      </c>
      <c r="J19" s="885">
        <f>Тодотгол_2023_хавсралт_2!F19-H19</f>
        <v>2.25</v>
      </c>
      <c r="K19" s="885">
        <f>Тодотгол_2023_хавсралт_2!G19-I19</f>
        <v>9000000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65" t="s">
        <v>57</v>
      </c>
      <c r="C20" s="1166"/>
      <c r="D20" s="595" t="s">
        <v>53</v>
      </c>
      <c r="E20" s="650">
        <f>92846</f>
        <v>92846</v>
      </c>
      <c r="F20" s="1183">
        <v>80</v>
      </c>
      <c r="G20" s="719">
        <f t="shared" si="0"/>
        <v>7427680</v>
      </c>
      <c r="H20" s="598">
        <f>'Гүйцэтгэл_2023_8 сар'!H20+'Гүйцэтгэл_2023_9 сар '!F20</f>
        <v>878</v>
      </c>
      <c r="I20" s="719">
        <f t="shared" si="1"/>
        <v>81518788</v>
      </c>
      <c r="J20" s="885">
        <f>Тодотгол_2023_хавсралт_2!F20-H20</f>
        <v>139</v>
      </c>
      <c r="K20" s="885">
        <f>Тодотгол_2023_хавсралт_2!G20-I20</f>
        <v>12905594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67" t="s">
        <v>16</v>
      </c>
      <c r="C21" s="1168"/>
      <c r="D21" s="595" t="s">
        <v>58</v>
      </c>
      <c r="E21" s="650">
        <f>93160.75*0.1+93160.75</f>
        <v>102476.825</v>
      </c>
      <c r="F21" s="596">
        <v>75</v>
      </c>
      <c r="G21" s="719">
        <f t="shared" si="0"/>
        <v>7685761.875</v>
      </c>
      <c r="H21" s="598">
        <f>'Гүйцэтгэл_2023_8 сар'!H21+'Гүйцэтгэл_2023_9 сар '!F21</f>
        <v>135</v>
      </c>
      <c r="I21" s="719">
        <f t="shared" si="1"/>
        <v>13834371.375</v>
      </c>
      <c r="J21" s="885">
        <f>Тодотгол_2023_хавсралт_2!F21-H21</f>
        <v>882.6</v>
      </c>
      <c r="K21" s="885">
        <f>Тодотгол_2023_хавсралт_2!G21-I21</f>
        <v>90446045.745000005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59" t="s">
        <v>59</v>
      </c>
      <c r="C22" s="1160"/>
      <c r="D22" s="736" t="s">
        <v>60</v>
      </c>
      <c r="E22" s="648">
        <f>123810*0.1+123810</f>
        <v>136191</v>
      </c>
      <c r="F22" s="1181"/>
      <c r="G22" s="721">
        <f t="shared" si="0"/>
        <v>0</v>
      </c>
      <c r="H22" s="660">
        <f>'Гүйцэтгэл_2023_8 сар'!H22+'Гүйцэтгэл_2023_9 сар '!F22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61" t="s">
        <v>61</v>
      </c>
      <c r="C23" s="1162"/>
      <c r="D23" s="683"/>
      <c r="E23" s="743"/>
      <c r="F23" s="679"/>
      <c r="G23" s="653">
        <f>SUM(G16:G22)</f>
        <v>25564422.274999999</v>
      </c>
      <c r="H23" s="1188">
        <f>'Гүйцэтгэл_2023_8 сар'!H23+'Гүйцэтгэл_2023_9 сар '!F23</f>
        <v>0</v>
      </c>
      <c r="I23" s="653">
        <f>SUM(I16:I22)</f>
        <v>329255776.875</v>
      </c>
      <c r="J23" s="885">
        <f>Тодотгол_2023_хавсралт_2!F23-H23</f>
        <v>0</v>
      </c>
      <c r="K23" s="885">
        <f>Тодотгол_2023_хавсралт_2!G23-I23</f>
        <v>145739651.245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9" t="s">
        <v>84</v>
      </c>
      <c r="C24" s="1150"/>
      <c r="D24" s="686"/>
      <c r="E24" s="678"/>
      <c r="F24" s="1186"/>
      <c r="G24" s="1187">
        <f>G23+G12+G15</f>
        <v>25564422.274999999</v>
      </c>
      <c r="H24" s="660">
        <f>'Гүйцэтгэл_2023_8 сар'!H24+'Гүйцэтгэл_2023_9 сар '!F24</f>
        <v>0</v>
      </c>
      <c r="I24" s="714">
        <f>I23+I12+I15</f>
        <v>380464676.67500001</v>
      </c>
      <c r="J24" s="885">
        <f>Тодотгол_2023_хавсралт_2!F24-H24</f>
        <v>0</v>
      </c>
      <c r="K24" s="885">
        <f>Тодотгол_2023_хавсралт_2!G24-I24</f>
        <v>145739651.44499999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4" t="s">
        <v>78</v>
      </c>
      <c r="C25" s="117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'Гүйцэтгэл_2023_8 сар'!H25+'Гүйцэтгэл_2023_9 сар '!F25</f>
        <v>9</v>
      </c>
      <c r="I25" s="890">
        <f>H25*$E25</f>
        <v>13500000</v>
      </c>
      <c r="J25" s="885">
        <f>Тодотгол_2023_хавсралт_2!F25-H25</f>
        <v>3</v>
      </c>
      <c r="K25" s="885">
        <f>Тодотгол_2023_хавсралт_2!G25-I25</f>
        <v>4500000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51" t="s">
        <v>83</v>
      </c>
      <c r="C26" s="1152"/>
      <c r="D26" s="692"/>
      <c r="E26" s="707"/>
      <c r="F26" s="660"/>
      <c r="G26" s="724">
        <f>SUM(G25:G25)</f>
        <v>1500000</v>
      </c>
      <c r="H26" s="598">
        <f>'Гүйцэтгэл_2023_8 сар'!H26+'Гүйцэтгэл_2023_9 сар '!F26</f>
        <v>0</v>
      </c>
      <c r="I26" s="724">
        <f>SUM(I25:I25)</f>
        <v>13500000</v>
      </c>
      <c r="J26" s="885">
        <f>Тодотгол_2023_хавсралт_2!F26-H26</f>
        <v>0</v>
      </c>
      <c r="K26" s="885">
        <f>Тодотгол_2023_хавсралт_2!G26-I26</f>
        <v>4500000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53" t="s">
        <v>106</v>
      </c>
      <c r="C27" s="1154"/>
      <c r="D27" s="687"/>
      <c r="E27" s="647"/>
      <c r="F27" s="657"/>
      <c r="G27" s="699">
        <f>G26</f>
        <v>1500000</v>
      </c>
      <c r="H27" s="729"/>
      <c r="I27" s="699">
        <f>I26</f>
        <v>13500000</v>
      </c>
      <c r="J27" s="885">
        <f>Тодотгол_2023_хавсралт_2!F27-H27</f>
        <v>0</v>
      </c>
      <c r="K27" s="885">
        <f>Тодотгол_2023_хавсралт_2!G27-I27</f>
        <v>4500000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55" t="s">
        <v>102</v>
      </c>
      <c r="C28" s="115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57" t="s">
        <v>1</v>
      </c>
      <c r="C29" s="1158"/>
      <c r="D29" s="701" t="s">
        <v>2</v>
      </c>
      <c r="E29" s="709"/>
      <c r="F29" s="657"/>
      <c r="G29" s="699">
        <f>G24+G27</f>
        <v>27064422.274999999</v>
      </c>
      <c r="H29" s="731"/>
      <c r="I29" s="699">
        <f>I27+I24</f>
        <v>393964676.67500001</v>
      </c>
      <c r="J29" s="885">
        <f>Тодотгол_2023_хавсралт_2!F29-H29</f>
        <v>0</v>
      </c>
      <c r="K29" s="885">
        <f>Тодотгол_2023_хавсралт_2!G29-I29</f>
        <v>-339544243.86300004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41" t="s">
        <v>103</v>
      </c>
      <c r="C30" s="1142"/>
      <c r="D30" s="685" t="s">
        <v>2</v>
      </c>
      <c r="E30" s="710"/>
      <c r="F30" s="657"/>
      <c r="G30" s="699">
        <f>G29*0.1</f>
        <v>2706442.2275</v>
      </c>
      <c r="H30" s="732"/>
      <c r="I30" s="699">
        <f>I29*0.1</f>
        <v>39396467.667500004</v>
      </c>
      <c r="J30" s="885">
        <f>Тодотгол_2023_хавсралт_2!F30-H30</f>
        <v>0</v>
      </c>
      <c r="K30" s="885">
        <f>Тодотгол_2023_хавсралт_2!G30-I30</f>
        <v>-36929973.667500004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43" t="s">
        <v>104</v>
      </c>
      <c r="C31" s="1144"/>
      <c r="D31" s="688"/>
      <c r="E31" s="711"/>
      <c r="F31" s="658"/>
      <c r="G31" s="699">
        <f>SUM(G29:G30)</f>
        <v>29770864.502499998</v>
      </c>
      <c r="H31" s="733"/>
      <c r="I31" s="699">
        <f>SUM(I29:I30)</f>
        <v>433361144.34250003</v>
      </c>
      <c r="J31" s="885">
        <f>Тодотгол_2023_хавсралт_2!F31-H31</f>
        <v>0</v>
      </c>
      <c r="K31" s="885">
        <f>Тодотгол_2023_хавсралт_2!G31-I31</f>
        <v>167730110.58950001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'Гүйцэтгэл_2023_8 сар'!I31+'Гүйцэтгэл_2023_9 сар '!G31-'Гүйцэтгэл_2023_9 сар 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9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8"/>
      <c r="C40" s="909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9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H8:I8"/>
    <mergeCell ref="J8:K8"/>
    <mergeCell ref="B10:C10"/>
    <mergeCell ref="B11:C11"/>
    <mergeCell ref="B12:C12"/>
    <mergeCell ref="B13:C13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Гүйцэтгэл_2023_8 сар</vt:lpstr>
      <vt:lpstr>Гүйцэтгэл_2023_9 сар </vt:lpstr>
      <vt:lpstr>'Гүйцэтгэл_2023_1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'Гүйцэтгэл_2023_8 сар'!Print_Titles</vt:lpstr>
      <vt:lpstr>'Гүйцэтгэл_2023_9 сар 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2023-09-19T08:17:06Z</dcterms:modified>
</cp:coreProperties>
</file>