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tsetgel 2022\"/>
    </mc:Choice>
  </mc:AlternateContent>
  <bookViews>
    <workbookView xWindow="0" yWindow="0" windowWidth="20460" windowHeight="7680" tabRatio="992" activeTab="1"/>
  </bookViews>
  <sheets>
    <sheet name="гүйцэтгэлийн маягт-ГСХ" sheetId="58" r:id="rId1"/>
    <sheet name="Sheet1" sheetId="59" r:id="rId2"/>
  </sheets>
  <calcPr calcId="152511"/>
</workbook>
</file>

<file path=xl/calcChain.xml><?xml version="1.0" encoding="utf-8"?>
<calcChain xmlns="http://schemas.openxmlformats.org/spreadsheetml/2006/main">
  <c r="G65" i="59" l="1"/>
  <c r="F64" i="59" l="1"/>
  <c r="F62" i="59"/>
  <c r="F59" i="59"/>
  <c r="F58" i="59"/>
  <c r="F57" i="59"/>
  <c r="F56" i="59"/>
  <c r="F54" i="59"/>
  <c r="I71" i="59"/>
  <c r="I53" i="59"/>
  <c r="I54" i="59"/>
  <c r="I56" i="59"/>
  <c r="I57" i="59"/>
  <c r="I58" i="59"/>
  <c r="I59" i="59"/>
  <c r="I60" i="59"/>
  <c r="I61" i="59"/>
  <c r="I62" i="59"/>
  <c r="I63" i="59"/>
  <c r="I64" i="59"/>
  <c r="I66" i="59"/>
  <c r="I67" i="59"/>
  <c r="I55" i="59"/>
  <c r="G44" i="59" l="1"/>
  <c r="H41" i="59"/>
  <c r="G41" i="59"/>
  <c r="H34" i="59"/>
  <c r="H32" i="59"/>
  <c r="F32" i="59"/>
  <c r="G57" i="59" l="1"/>
  <c r="G24" i="59"/>
  <c r="G48" i="59" l="1"/>
  <c r="I45" i="59"/>
  <c r="I37" i="59"/>
  <c r="G17" i="59"/>
  <c r="H19" i="59"/>
  <c r="G26" i="59" l="1"/>
  <c r="G64" i="59"/>
  <c r="G63" i="59"/>
  <c r="G54" i="59"/>
  <c r="G36" i="59"/>
  <c r="G35" i="59"/>
  <c r="G34" i="59"/>
  <c r="G18" i="59"/>
  <c r="H18" i="59" s="1"/>
  <c r="F18" i="59"/>
  <c r="H63" i="59" l="1"/>
  <c r="H64" i="59"/>
  <c r="H17" i="59" l="1"/>
  <c r="H36" i="59"/>
  <c r="H35" i="59"/>
  <c r="H37" i="59" l="1"/>
  <c r="H67" i="59" l="1"/>
  <c r="F67" i="59"/>
  <c r="H66" i="59"/>
  <c r="F66" i="59"/>
  <c r="H65" i="59"/>
  <c r="F65" i="59"/>
  <c r="F63" i="59"/>
  <c r="G62" i="59"/>
  <c r="G61" i="59"/>
  <c r="H61" i="59" s="1"/>
  <c r="F61" i="59"/>
  <c r="G60" i="59"/>
  <c r="F60" i="59"/>
  <c r="G59" i="59"/>
  <c r="H58" i="59"/>
  <c r="H57" i="59"/>
  <c r="G56" i="59"/>
  <c r="H55" i="59"/>
  <c r="F55" i="59"/>
  <c r="H54" i="59"/>
  <c r="H53" i="59"/>
  <c r="F53" i="59"/>
  <c r="G51" i="59"/>
  <c r="H51" i="59" s="1"/>
  <c r="F51" i="59"/>
  <c r="G50" i="59"/>
  <c r="H50" i="59" s="1"/>
  <c r="F50" i="59"/>
  <c r="G49" i="59"/>
  <c r="H49" i="59" s="1"/>
  <c r="F49" i="59"/>
  <c r="H48" i="59"/>
  <c r="F48" i="59"/>
  <c r="H47" i="59"/>
  <c r="F47" i="59"/>
  <c r="F52" i="59" s="1"/>
  <c r="H44" i="59"/>
  <c r="F44" i="59"/>
  <c r="F45" i="59" s="1"/>
  <c r="H42" i="59"/>
  <c r="F42" i="59"/>
  <c r="F41" i="59"/>
  <c r="F43" i="59" s="1"/>
  <c r="G38" i="59"/>
  <c r="H38" i="59" s="1"/>
  <c r="F38" i="59"/>
  <c r="F36" i="59"/>
  <c r="F35" i="59"/>
  <c r="F34" i="59"/>
  <c r="H31" i="59"/>
  <c r="F31" i="59"/>
  <c r="H30" i="59"/>
  <c r="F30" i="59"/>
  <c r="G29" i="59"/>
  <c r="H29" i="59" s="1"/>
  <c r="F29" i="59"/>
  <c r="G28" i="59"/>
  <c r="H28" i="59" s="1"/>
  <c r="F28" i="59"/>
  <c r="G27" i="59"/>
  <c r="H27" i="59" s="1"/>
  <c r="F27" i="59"/>
  <c r="H26" i="59"/>
  <c r="F26" i="59"/>
  <c r="G25" i="59"/>
  <c r="F25" i="59"/>
  <c r="H24" i="59"/>
  <c r="F24" i="59"/>
  <c r="G23" i="59"/>
  <c r="H23" i="59" s="1"/>
  <c r="F23" i="59"/>
  <c r="G21" i="59"/>
  <c r="H21" i="59" s="1"/>
  <c r="F21" i="59"/>
  <c r="H20" i="59"/>
  <c r="F19" i="59"/>
  <c r="F17" i="59"/>
  <c r="F20" i="59" s="1"/>
  <c r="H15" i="59"/>
  <c r="F15" i="59"/>
  <c r="H14" i="59"/>
  <c r="H13" i="59"/>
  <c r="F13" i="59"/>
  <c r="F68" i="59" l="1"/>
  <c r="I65" i="59"/>
  <c r="H62" i="59"/>
  <c r="H56" i="59"/>
  <c r="H60" i="59"/>
  <c r="H68" i="59"/>
  <c r="H59" i="59"/>
  <c r="H25" i="59"/>
  <c r="I20" i="59"/>
  <c r="H16" i="59"/>
  <c r="H39" i="59"/>
  <c r="H45" i="59"/>
  <c r="H52" i="59"/>
  <c r="H33" i="59"/>
  <c r="H40" i="59" s="1"/>
  <c r="F33" i="59"/>
  <c r="F16" i="59"/>
  <c r="F37" i="59"/>
  <c r="H43" i="59"/>
  <c r="I68" i="59" l="1"/>
  <c r="H46" i="59"/>
  <c r="F40" i="59"/>
  <c r="F46" i="59" s="1"/>
  <c r="F69" i="59"/>
  <c r="I69" i="59" s="1"/>
  <c r="H69" i="59"/>
  <c r="I69" i="58"/>
  <c r="I21" i="58"/>
  <c r="I26" i="58"/>
  <c r="I30" i="58"/>
  <c r="G39" i="58"/>
  <c r="G36" i="58"/>
  <c r="H36" i="58" s="1"/>
  <c r="H37" i="58" s="1"/>
  <c r="I37" i="58" s="1"/>
  <c r="F36" i="58"/>
  <c r="I36" i="58" s="1"/>
  <c r="G34" i="58"/>
  <c r="H34" i="58" s="1"/>
  <c r="I34" i="58" s="1"/>
  <c r="F34" i="58"/>
  <c r="F35" i="58" s="1"/>
  <c r="G33" i="58"/>
  <c r="H33" i="58" s="1"/>
  <c r="I33" i="58" s="1"/>
  <c r="F33" i="58"/>
  <c r="G32" i="58"/>
  <c r="H32" i="58" s="1"/>
  <c r="I32" i="58" s="1"/>
  <c r="F32" i="58"/>
  <c r="G52" i="58"/>
  <c r="H52" i="58" s="1"/>
  <c r="I52" i="58" s="1"/>
  <c r="G53" i="58"/>
  <c r="H53" i="58" s="1"/>
  <c r="I53" i="58" s="1"/>
  <c r="G54" i="58"/>
  <c r="H54" i="58" s="1"/>
  <c r="I54" i="58" s="1"/>
  <c r="G55" i="58"/>
  <c r="H55" i="58" s="1"/>
  <c r="I55" i="58" s="1"/>
  <c r="G56" i="58"/>
  <c r="H56" i="58" s="1"/>
  <c r="I56" i="58" s="1"/>
  <c r="G57" i="58"/>
  <c r="H57" i="58" s="1"/>
  <c r="I57" i="58" s="1"/>
  <c r="G58" i="58"/>
  <c r="H58" i="58" s="1"/>
  <c r="I58" i="58" s="1"/>
  <c r="G59" i="58"/>
  <c r="H59" i="58" s="1"/>
  <c r="I59" i="58" s="1"/>
  <c r="G60" i="58"/>
  <c r="H60" i="58" s="1"/>
  <c r="I60" i="58" s="1"/>
  <c r="G61" i="58"/>
  <c r="H61" i="58" s="1"/>
  <c r="I61" i="58" s="1"/>
  <c r="G62" i="58"/>
  <c r="H62" i="58" s="1"/>
  <c r="I62" i="58" s="1"/>
  <c r="G63" i="58"/>
  <c r="H63" i="58" s="1"/>
  <c r="I63" i="58" s="1"/>
  <c r="F52" i="58"/>
  <c r="F66" i="58" s="1"/>
  <c r="F53" i="58"/>
  <c r="F54" i="58"/>
  <c r="F55" i="58"/>
  <c r="F56" i="58"/>
  <c r="F57" i="58"/>
  <c r="F58" i="58"/>
  <c r="F59" i="58"/>
  <c r="F60" i="58"/>
  <c r="F61" i="58"/>
  <c r="F62" i="58"/>
  <c r="F63" i="58"/>
  <c r="G51" i="58"/>
  <c r="H51" i="58" s="1"/>
  <c r="I51" i="58" s="1"/>
  <c r="F51" i="58"/>
  <c r="G46" i="58"/>
  <c r="G26" i="58"/>
  <c r="H26" i="58" s="1"/>
  <c r="G27" i="58"/>
  <c r="H27" i="58" s="1"/>
  <c r="I27" i="58" s="1"/>
  <c r="G28" i="58"/>
  <c r="G29" i="58"/>
  <c r="H29" i="58" s="1"/>
  <c r="I29" i="58" s="1"/>
  <c r="G30" i="58"/>
  <c r="H30" i="58" s="1"/>
  <c r="H28" i="58"/>
  <c r="I28" i="58" s="1"/>
  <c r="F26" i="58"/>
  <c r="F27" i="58"/>
  <c r="F28" i="58"/>
  <c r="F29" i="58"/>
  <c r="F30" i="58"/>
  <c r="G24" i="58"/>
  <c r="H24" i="58" s="1"/>
  <c r="I24" i="58" s="1"/>
  <c r="G25" i="58"/>
  <c r="H25" i="58" s="1"/>
  <c r="I25" i="58" s="1"/>
  <c r="F24" i="58"/>
  <c r="F25" i="58"/>
  <c r="G23" i="58"/>
  <c r="H23" i="58" s="1"/>
  <c r="I23" i="58" s="1"/>
  <c r="F23" i="58"/>
  <c r="G18" i="58"/>
  <c r="H18" i="58" s="1"/>
  <c r="I18" i="58" s="1"/>
  <c r="F18" i="58"/>
  <c r="I46" i="59" l="1"/>
  <c r="H70" i="59"/>
  <c r="I40" i="59"/>
  <c r="F70" i="59"/>
  <c r="I70" i="59" s="1"/>
  <c r="H35" i="58"/>
  <c r="I35" i="58" s="1"/>
  <c r="H15" i="58"/>
  <c r="F72" i="59" l="1"/>
  <c r="G49" i="58"/>
  <c r="F73" i="59" l="1"/>
  <c r="H72" i="59"/>
  <c r="I72" i="59" s="1"/>
  <c r="H39" i="58"/>
  <c r="I39" i="58" s="1"/>
  <c r="F39" i="58"/>
  <c r="F74" i="59" l="1"/>
  <c r="I73" i="59"/>
  <c r="H73" i="59"/>
  <c r="G42" i="58"/>
  <c r="H42" i="58" s="1"/>
  <c r="F42" i="58"/>
  <c r="F43" i="58" s="1"/>
  <c r="H40" i="58"/>
  <c r="F40" i="58"/>
  <c r="F41" i="58" s="1"/>
  <c r="H74" i="59" l="1"/>
  <c r="I74" i="59" s="1"/>
  <c r="H41" i="58"/>
  <c r="I40" i="58"/>
  <c r="H43" i="58"/>
  <c r="I43" i="58" s="1"/>
  <c r="I42" i="58"/>
  <c r="F49" i="58"/>
  <c r="H49" i="58"/>
  <c r="H14" i="58"/>
  <c r="F15" i="58"/>
  <c r="I41" i="58" l="1"/>
  <c r="I49" i="58"/>
  <c r="H65" i="58"/>
  <c r="I65" i="58" s="1"/>
  <c r="F65" i="58"/>
  <c r="H64" i="58"/>
  <c r="F64" i="58"/>
  <c r="G48" i="58"/>
  <c r="H48" i="58" s="1"/>
  <c r="I48" i="58" s="1"/>
  <c r="F48" i="58"/>
  <c r="G47" i="58"/>
  <c r="H47" i="58" s="1"/>
  <c r="I47" i="58" s="1"/>
  <c r="F47" i="58"/>
  <c r="H46" i="58"/>
  <c r="I46" i="58" s="1"/>
  <c r="F46" i="58"/>
  <c r="H45" i="58"/>
  <c r="F45" i="58"/>
  <c r="G22" i="58"/>
  <c r="H22" i="58" s="1"/>
  <c r="F22" i="58"/>
  <c r="F31" i="58" s="1"/>
  <c r="G20" i="58"/>
  <c r="H20" i="58" s="1"/>
  <c r="I20" i="58" s="1"/>
  <c r="F20" i="58"/>
  <c r="G17" i="58"/>
  <c r="H17" i="58" s="1"/>
  <c r="F17" i="58"/>
  <c r="F19" i="58" s="1"/>
  <c r="F38" i="58" s="1"/>
  <c r="H13" i="58"/>
  <c r="H16" i="58" s="1"/>
  <c r="F13" i="58"/>
  <c r="F16" i="58" s="1"/>
  <c r="F44" i="58" s="1"/>
  <c r="H19" i="58" l="1"/>
  <c r="I17" i="58"/>
  <c r="H31" i="58"/>
  <c r="I31" i="58" s="1"/>
  <c r="I22" i="58"/>
  <c r="H50" i="58"/>
  <c r="I45" i="58"/>
  <c r="I64" i="58"/>
  <c r="H66" i="58"/>
  <c r="F50" i="58"/>
  <c r="F67" i="58" s="1"/>
  <c r="F68" i="58" s="1"/>
  <c r="I66" i="58" l="1"/>
  <c r="H67" i="58"/>
  <c r="I50" i="58"/>
  <c r="I19" i="58"/>
  <c r="H38" i="58"/>
  <c r="I38" i="58" l="1"/>
  <c r="H44" i="58"/>
  <c r="I44" i="58" s="1"/>
  <c r="H68" i="58"/>
  <c r="I67" i="58"/>
  <c r="F70" i="58"/>
  <c r="I68" i="58" l="1"/>
  <c r="H70" i="58"/>
  <c r="F71" i="58"/>
  <c r="F72" i="58" s="1"/>
  <c r="H71" i="58" l="1"/>
  <c r="I70" i="58"/>
  <c r="H72" i="58" l="1"/>
  <c r="I73" i="58" s="1"/>
  <c r="I75" i="58" s="1"/>
  <c r="I71" i="58"/>
</calcChain>
</file>

<file path=xl/sharedStrings.xml><?xml version="1.0" encoding="utf-8"?>
<sst xmlns="http://schemas.openxmlformats.org/spreadsheetml/2006/main" count="307" uniqueCount="126">
  <si>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</si>
  <si>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</si>
  <si>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</si>
  <si>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</si>
  <si>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</si>
  <si>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</si>
  <si>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</si>
  <si>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</si>
  <si>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Томилолтын зардал</t>
  </si>
  <si>
    <t>Тайлангийн зураг боловсруулах, хэвлэх</t>
  </si>
  <si>
    <t>Байрны түрээс</t>
  </si>
  <si>
    <t>Хэмжих нэгж</t>
  </si>
  <si>
    <t>Нэгжийн өртөг</t>
  </si>
  <si>
    <t>Тайлант сарын гүйцэтгэл</t>
  </si>
  <si>
    <t>Оны эхнээс гарсан гүйцэтгэл</t>
  </si>
  <si>
    <t>/И.Баттуяа/</t>
  </si>
  <si>
    <t>"Гео эрэл зураглал "ХХК компанийн захирал</t>
  </si>
  <si>
    <t>/Б.Уранцэцэг./</t>
  </si>
  <si>
    <t>х.ө</t>
  </si>
  <si>
    <t>Агаар, сансрын зургийн тайлал</t>
  </si>
  <si>
    <t>сорьц</t>
  </si>
  <si>
    <t>лист</t>
  </si>
  <si>
    <t>маш</t>
  </si>
  <si>
    <t>сар</t>
  </si>
  <si>
    <t>ш</t>
  </si>
  <si>
    <t>удаа</t>
  </si>
  <si>
    <t>Палеонтологийн шинжилгээ</t>
  </si>
  <si>
    <t>х./ө</t>
  </si>
  <si>
    <t>кв.км</t>
  </si>
  <si>
    <t>Бэлтгэл судалгаа /фондод тайлан үзэх, материал цуглуулах/</t>
  </si>
  <si>
    <r>
      <t>Суваг малтах (</t>
    </r>
    <r>
      <rPr>
        <i/>
        <sz val="12"/>
        <color rgb="FF000000"/>
        <rFont val="Arial"/>
        <family val="2"/>
      </rPr>
      <t>гараар)</t>
    </r>
  </si>
  <si>
    <t>куб.м</t>
  </si>
  <si>
    <t>суваг</t>
  </si>
  <si>
    <t>ГБТөвд тайлан үзэх</t>
  </si>
  <si>
    <t>Үр тоосонцорын шинжилгээ</t>
  </si>
  <si>
    <t xml:space="preserve">Магадлашгүй зардал </t>
  </si>
  <si>
    <t>НӨАТ /10%/</t>
  </si>
  <si>
    <t>Ханхар уул-50  Төслийн ахлагч</t>
  </si>
  <si>
    <t>/Д.Галбаатар/</t>
  </si>
  <si>
    <t>Эдийн засагч, нягтлан бодогч</t>
  </si>
  <si>
    <t>Сансарын зургийн мэдээлэл авах, боловсруулах, хэвлэх</t>
  </si>
  <si>
    <t>ҮГА-ны ЭБСТЭЗХ-ийн мэргэжилтэн</t>
  </si>
  <si>
    <t>/Р.Болд-Эрдэнэ/</t>
  </si>
  <si>
    <t xml:space="preserve">ҮГА-ны ГСХ -н мэргэжилтэн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</si>
  <si>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</si>
  <si>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</si>
  <si>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</si>
  <si>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</si>
  <si>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</si>
  <si>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</si>
  <si>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</si>
  <si>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</si>
  <si>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</si>
  <si>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</si>
  <si>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</si>
  <si>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</si>
  <si>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</si>
  <si>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</si>
  <si>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</si>
  <si>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Бэлтгэл ажлын дүн /1-3/</t>
  </si>
  <si>
    <t>XVI</t>
  </si>
  <si>
    <t>/........................./</t>
  </si>
  <si>
    <t xml:space="preserve">Зураглалын ажлын дүн </t>
  </si>
  <si>
    <t>/1:50000-ны/ геологийн зураглал, ерөнхий эрлийн ажил, зүсэлт</t>
  </si>
  <si>
    <t>УЛСЫН ТӨСВИЙН ХӨРӨНГӨӨР ХЭРЭГЖҮҮЛЖ БАЙГАА "ХАНХАР УУЛ-50" ТӨСЛИЙН АЖЛЫН ГҮЙЦЭТГЭЛИЙН АКТ</t>
  </si>
  <si>
    <t>д/д</t>
  </si>
  <si>
    <t>"Уул уурхай, хүнд үйлдвэрийн сайдын 2022 оны</t>
  </si>
  <si>
    <t>А/87 -р дугаар тушаалын 6 дугаар хавсралт</t>
  </si>
  <si>
    <t>Төсвийн дүн: 1,311,050,209 /төгрөгөөр/</t>
  </si>
  <si>
    <t xml:space="preserve">түр орлон гүйцэтгэгч                                                                          </t>
  </si>
  <si>
    <t>ҮГА-ны ГСХ-ийн даргын үүргийг</t>
  </si>
  <si>
    <t xml:space="preserve">Уулын ажлын дүн </t>
  </si>
  <si>
    <t>ГАДНЫ БАЙГУУЛЛАГЫН ДҮН /IX+X/</t>
  </si>
  <si>
    <t>Байр зүйн 1:50 000 масштабын зураг авах</t>
  </si>
  <si>
    <t>Автомашины татвар: /Үйлдвэрлэлд хэрэглэх 4 машин/</t>
  </si>
  <si>
    <t>XVII</t>
  </si>
  <si>
    <t>Хээрийн ажлын зохион байгуулалт</t>
  </si>
  <si>
    <t>%</t>
  </si>
  <si>
    <t>Анги зохион байгуулалт, буулгалтын дүн (10)</t>
  </si>
  <si>
    <t>/Б.Уранцэцэг/</t>
  </si>
  <si>
    <t>Танилцах, шалган холбох маршрут</t>
  </si>
  <si>
    <t>т.км</t>
  </si>
  <si>
    <t>Ховилон сорьц</t>
  </si>
  <si>
    <t>Цэглэн сорьц</t>
  </si>
  <si>
    <t>Силикатын сорьц</t>
  </si>
  <si>
    <t>Литогеохими анхдагч</t>
  </si>
  <si>
    <t>Сувгийн геохими</t>
  </si>
  <si>
    <t>Литогеохими анхдагч: тороор</t>
  </si>
  <si>
    <t>Литогеохими хоёрдогч: тороор</t>
  </si>
  <si>
    <t>Литогеохими урсгал</t>
  </si>
  <si>
    <t>Шлихийн  сорьц авах, боловсруулах</t>
  </si>
  <si>
    <t>Муссо, Пургон, Mitsubishi-200 - Хүн тээвэр</t>
  </si>
  <si>
    <t>км</t>
  </si>
  <si>
    <t xml:space="preserve">                             - Үйлдвэрлэлийн тээвэр</t>
  </si>
  <si>
    <t>Бонго-3, Портер, Toyota Dino -Ачаа тээвэр</t>
  </si>
  <si>
    <t>Геохимийн дээж ICP-MS -20</t>
  </si>
  <si>
    <t>Геохимийн дээж ICP-MS -40</t>
  </si>
  <si>
    <t>Минералоги Эрдсийн хураангуй</t>
  </si>
  <si>
    <t>Протолочекын бүрэн шинжилгээ</t>
  </si>
  <si>
    <t>Петрографи: Шлифийн хураангуй</t>
  </si>
  <si>
    <t>Шлиф бэлтгэх</t>
  </si>
  <si>
    <t xml:space="preserve">Минераграфи: Аншлифийн хураангуй </t>
  </si>
  <si>
    <t>Аншлиф бэлтгэх</t>
  </si>
  <si>
    <t>ХБАМ-ын шинжилгээ /элс//</t>
  </si>
  <si>
    <t>Бутлалт: Буталгаа 2-5кг хүртэл</t>
  </si>
  <si>
    <t>Бутлалт: Буталгаа 2кг  хүртэл</t>
  </si>
  <si>
    <t>Бутлалт: Буталгаа 0,5кг хүртэл</t>
  </si>
  <si>
    <t>Геохимийн дээж сорьц (100гр хүртэл )</t>
  </si>
  <si>
    <t>Томилолтын дүн  (33)</t>
  </si>
  <si>
    <t xml:space="preserve"> Суурин боловсруулалтын дүн  (31-32)</t>
  </si>
  <si>
    <t>Сорьцлолтын дүн  /7-15/</t>
  </si>
  <si>
    <t>Лабораторийн дүн /28-42/</t>
  </si>
  <si>
    <t>НИЙТ АЖЛЫН ДҮН /X+XIII/</t>
  </si>
  <si>
    <t>Дүн /XIV+XV/</t>
  </si>
  <si>
    <t>НИЙТ ТӨСӨВ /XVII+XVIII/</t>
  </si>
  <si>
    <t>XVIII</t>
  </si>
  <si>
    <t>Бусад ажлын дүн /23-27/</t>
  </si>
  <si>
    <t>Хээрийн ажлын дүн/II+III+IV+V+VI/</t>
  </si>
  <si>
    <t>ӨӨРИЙН ХҮЧНИЙ ДҮН /I+VII+VIII+IX/</t>
  </si>
  <si>
    <t>Тээврийн дүн/16-18/</t>
  </si>
  <si>
    <t>2023 оны 5 дугаар сарын 1-нээс 5 дугаар сарын 31-ны өдөр хүртэл</t>
  </si>
  <si>
    <t>/………………/</t>
  </si>
  <si>
    <t>2023 оны 9 дугаар сарын 1-нээс 9 дугаар сарын 30-ны өдөр хүртэл</t>
  </si>
  <si>
    <t>.</t>
  </si>
  <si>
    <t>Эрлийн маршрут</t>
  </si>
  <si>
    <t>Протолочекийн сорьц авах, боловсруулах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</si>
</sst>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 Mon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1"/>
      <color rgb="FFFF0000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6" fontId="7" fillId="2" borderId="6" xfId="7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43" fontId="0" fillId="2" borderId="2" xfId="7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6" fontId="0" fillId="2" borderId="1" xfId="7" applyNumberFormat="1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166" fontId="0" fillId="2" borderId="3" xfId="7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166" fontId="0" fillId="3" borderId="3" xfId="7" applyNumberFormat="1" applyFon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166" fontId="0" fillId="2" borderId="2" xfId="7" applyNumberFormat="1" applyFont="1" applyFill="1" applyBorder="1" applyAlignment="1">
      <alignment horizontal="right" vertical="center"/>
    </xf>
    <xf numFmtId="166" fontId="0" fillId="2" borderId="3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66" fontId="12" fillId="0" borderId="4" xfId="7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43" fontId="0" fillId="0" borderId="0" xfId="7" applyFont="1" applyAlignment="1">
      <alignment vertical="center"/>
    </xf>
    <xf numFmtId="43" fontId="0" fillId="0" borderId="0" xfId="0" applyNumberFormat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43" fontId="7" fillId="3" borderId="3" xfId="7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3" fontId="17" fillId="0" borderId="3" xfId="0" applyNumberFormat="1" applyFon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14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166" fontId="14" fillId="0" borderId="3" xfId="7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166" fontId="0" fillId="2" borderId="3" xfId="7" applyNumberFormat="1" applyFont="1" applyFill="1" applyBorder="1" applyAlignment="1">
      <alignment horizontal="center" vertical="center"/>
    </xf>
    <xf numFmtId="166" fontId="0" fillId="2" borderId="3" xfId="7" applyNumberFormat="1" applyFont="1" applyFill="1" applyBorder="1" applyAlignment="1">
      <alignment horizontal="right" vertical="center"/>
    </xf>
    <xf numFmtId="166" fontId="0" fillId="2" borderId="1" xfId="7" applyNumberFormat="1" applyFont="1" applyFill="1" applyBorder="1" applyAlignment="1">
      <alignment horizontal="right" vertical="center"/>
    </xf>
    <xf numFmtId="166" fontId="0" fillId="2" borderId="3" xfId="7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3" fontId="0" fillId="2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9" fillId="0" borderId="0" xfId="0" applyFont="1"/>
    <xf numFmtId="3" fontId="0" fillId="0" borderId="0" xfId="0" applyNumberFormat="1"/>
    <xf numFmtId="0" fontId="14" fillId="0" borderId="0" xfId="0" applyFont="1" applyAlignment="1">
      <alignment horizontal="right"/>
    </xf>
    <xf numFmtId="0" fontId="13" fillId="2" borderId="3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166" fontId="0" fillId="2" borderId="10" xfId="7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3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/>
    </xf>
    <xf numFmtId="166" fontId="0" fillId="2" borderId="3" xfId="0" applyNumberFormat="1" applyFont="1" applyFill="1" applyBorder="1" applyAlignment="1">
      <alignment horizontal="right" vertical="center"/>
    </xf>
    <xf numFmtId="0" fontId="20" fillId="0" borderId="0" xfId="0" applyFont="1"/>
    <xf numFmtId="3" fontId="20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166" fontId="14" fillId="2" borderId="3" xfId="7" applyNumberFormat="1" applyFont="1" applyFill="1" applyBorder="1" applyAlignment="1">
      <alignment horizontal="right" vertical="center"/>
    </xf>
    <xf numFmtId="0" fontId="0" fillId="0" borderId="0" xfId="0" applyFont="1"/>
    <xf numFmtId="166" fontId="21" fillId="2" borderId="0" xfId="7" applyNumberFormat="1" applyFont="1" applyFill="1" applyBorder="1" applyAlignment="1">
      <alignment horizontal="right" vertical="center"/>
    </xf>
    <xf numFmtId="3" fontId="0" fillId="0" borderId="0" xfId="0" applyNumberFormat="1" applyFont="1" applyBorder="1"/>
    <xf numFmtId="166" fontId="22" fillId="2" borderId="0" xfId="7" applyNumberFormat="1" applyFont="1" applyFill="1" applyBorder="1" applyAlignment="1">
      <alignment horizontal="right" vertical="center"/>
    </xf>
    <xf numFmtId="3" fontId="20" fillId="0" borderId="0" xfId="0" applyNumberFormat="1" applyFont="1" applyBorder="1"/>
    <xf numFmtId="3" fontId="0" fillId="0" borderId="0" xfId="0" applyNumberFormat="1" applyBorder="1"/>
  </cellXfs>
  <cellStyles count="9">
    <cellStyle name="Comma" xfId="7" builtinId="3"/>
    <cellStyle name="Comma 2" xfId="1"/>
    <cellStyle name="Comma 2 2" xfId="5"/>
    <cellStyle name="Comma 2 3" xfId="8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topLeftCell="A14" workbookViewId="0">
      <selection activeCell="F14" sqref="A9:I82"/>
    </sheetView>
  </sheetViews>
  <sheetFormatPr defaultRowHeight="14.25"/>
  <cols>
    <col min="1" max="1" width="6.125" style="55" customWidth="1"/>
    <col min="2" max="2" width="39.375" style="54" customWidth="1"/>
    <col min="3" max="3" width="7.5" style="54" customWidth="1"/>
    <col min="4" max="4" width="10.625" style="54" customWidth="1"/>
    <col min="5" max="5" width="8.125" style="54" customWidth="1"/>
    <col min="6" max="6" width="15.625" style="54" customWidth="1"/>
    <col min="7" max="7" width="7.625" style="54" customWidth="1"/>
    <col min="8" max="8" width="15.625" style="54" customWidth="1"/>
    <col min="9" max="9" width="14.875" style="54" customWidth="1"/>
    <col min="10" max="10" width="12.375" style="54" bestFit="1" customWidth="1"/>
    <col min="11" max="16384" width="9" style="54"/>
  </cols>
  <sheetData>
    <row r="2" spans="1:10">
      <c r="A2" s="148" t="s">
        <v>66</v>
      </c>
      <c r="B2" s="148"/>
      <c r="C2" s="148"/>
      <c r="D2" s="148"/>
      <c r="E2" s="148"/>
      <c r="F2" s="148"/>
      <c r="G2" s="148"/>
      <c r="H2" s="148"/>
    </row>
    <row r="3" spans="1:10">
      <c r="A3" s="148" t="s">
        <v>67</v>
      </c>
      <c r="B3" s="148"/>
      <c r="C3" s="148"/>
      <c r="D3" s="148"/>
      <c r="E3" s="148"/>
      <c r="F3" s="148"/>
      <c r="G3" s="148"/>
      <c r="H3" s="148"/>
    </row>
    <row r="4" spans="1:10">
      <c r="A4" s="148"/>
      <c r="B4" s="148"/>
      <c r="C4" s="148"/>
      <c r="D4" s="148"/>
      <c r="E4" s="148"/>
      <c r="F4" s="148"/>
      <c r="G4" s="148"/>
      <c r="H4" s="148"/>
    </row>
    <row r="5" spans="1:10" ht="33.75" customHeight="1">
      <c r="A5" s="146" t="s">
        <v>64</v>
      </c>
      <c r="B5" s="146"/>
      <c r="C5" s="146"/>
      <c r="D5" s="146"/>
      <c r="E5" s="146"/>
      <c r="F5" s="146"/>
      <c r="G5" s="146"/>
      <c r="H5" s="146"/>
    </row>
    <row r="6" spans="1:10" ht="15">
      <c r="B6" s="56"/>
      <c r="C6" s="56"/>
      <c r="D6" s="56"/>
      <c r="E6" s="56"/>
      <c r="F6" s="56"/>
    </row>
    <row r="7" spans="1:10">
      <c r="A7" s="148" t="s">
        <v>120</v>
      </c>
      <c r="B7" s="148"/>
      <c r="C7" s="148"/>
      <c r="D7" s="148"/>
      <c r="E7" s="148"/>
      <c r="F7" s="148"/>
      <c r="G7" s="148"/>
      <c r="H7" s="148"/>
    </row>
    <row r="8" spans="1:10">
      <c r="A8" s="57"/>
      <c r="B8" s="57"/>
      <c r="C8" s="57"/>
      <c r="D8" s="57"/>
      <c r="E8" s="57"/>
      <c r="F8" s="57"/>
      <c r="G8" s="57"/>
      <c r="H8" s="57"/>
    </row>
    <row r="9" spans="1:10">
      <c r="A9" s="148" t="s">
        <v>68</v>
      </c>
      <c r="B9" s="148"/>
      <c r="C9" s="148"/>
      <c r="D9" s="148"/>
      <c r="E9" s="148"/>
      <c r="F9" s="148"/>
      <c r="G9" s="148"/>
      <c r="H9" s="148"/>
    </row>
    <row r="10" spans="1:10" ht="30" customHeight="1">
      <c r="A10" s="150" t="s">
        <v>65</v>
      </c>
      <c r="B10" s="150" t="s">
        <v>6</v>
      </c>
      <c r="C10" s="151" t="s">
        <v>11</v>
      </c>
      <c r="D10" s="151" t="s">
        <v>12</v>
      </c>
      <c r="E10" s="149" t="s">
        <v>13</v>
      </c>
      <c r="F10" s="149"/>
      <c r="G10" s="149" t="s">
        <v>14</v>
      </c>
      <c r="H10" s="149"/>
    </row>
    <row r="11" spans="1:10">
      <c r="A11" s="150"/>
      <c r="B11" s="150"/>
      <c r="C11" s="152"/>
      <c r="D11" s="152"/>
      <c r="E11" s="1" t="s">
        <v>7</v>
      </c>
      <c r="F11" s="1" t="s">
        <v>0</v>
      </c>
      <c r="G11" s="1" t="s">
        <v>7</v>
      </c>
      <c r="H11" s="1" t="s">
        <v>0</v>
      </c>
    </row>
    <row r="12" spans="1:10">
      <c r="A12" s="1">
        <v>0</v>
      </c>
      <c r="B12" s="1">
        <v>1</v>
      </c>
      <c r="C12" s="11">
        <v>2</v>
      </c>
      <c r="D12" s="11">
        <v>3</v>
      </c>
      <c r="E12" s="1">
        <v>4</v>
      </c>
      <c r="F12" s="1">
        <v>5</v>
      </c>
      <c r="G12" s="1">
        <v>6</v>
      </c>
      <c r="H12" s="1">
        <v>7</v>
      </c>
    </row>
    <row r="13" spans="1:10" ht="17.25" customHeight="1">
      <c r="A13" s="12">
        <v>1</v>
      </c>
      <c r="B13" s="13" t="s">
        <v>3</v>
      </c>
      <c r="C13" s="5" t="s">
        <v>27</v>
      </c>
      <c r="D13" s="14">
        <v>38500</v>
      </c>
      <c r="E13" s="3"/>
      <c r="F13" s="2">
        <f>E13*D13</f>
        <v>0</v>
      </c>
      <c r="G13" s="10">
        <v>40</v>
      </c>
      <c r="H13" s="2">
        <f>G13*D13</f>
        <v>1540000</v>
      </c>
    </row>
    <row r="14" spans="1:10" ht="18" customHeight="1">
      <c r="A14" s="12">
        <v>2</v>
      </c>
      <c r="B14" s="13" t="s">
        <v>19</v>
      </c>
      <c r="C14" s="5" t="s">
        <v>28</v>
      </c>
      <c r="D14" s="14">
        <v>2150</v>
      </c>
      <c r="E14" s="82"/>
      <c r="F14" s="2"/>
      <c r="G14" s="10">
        <v>1363.52</v>
      </c>
      <c r="H14" s="2">
        <f>G14*D14</f>
        <v>2931568</v>
      </c>
      <c r="J14" s="63"/>
    </row>
    <row r="15" spans="1:10" ht="31.5" customHeight="1">
      <c r="A15" s="12">
        <v>3</v>
      </c>
      <c r="B15" s="15" t="s">
        <v>29</v>
      </c>
      <c r="C15" s="16" t="s">
        <v>18</v>
      </c>
      <c r="D15" s="14">
        <v>26300</v>
      </c>
      <c r="E15" s="48"/>
      <c r="F15" s="2">
        <f>E15*D15</f>
        <v>0</v>
      </c>
      <c r="G15" s="10">
        <v>26.75</v>
      </c>
      <c r="H15" s="2">
        <f>G15*D15</f>
        <v>703525</v>
      </c>
      <c r="I15" s="54">
        <v>703525</v>
      </c>
      <c r="J15" s="60"/>
    </row>
    <row r="16" spans="1:10" ht="15.75">
      <c r="A16" s="58" t="s">
        <v>44</v>
      </c>
      <c r="B16" s="23" t="s">
        <v>59</v>
      </c>
      <c r="C16" s="4"/>
      <c r="D16" s="17"/>
      <c r="E16" s="6"/>
      <c r="F16" s="7">
        <f>F13+F14+F15</f>
        <v>0</v>
      </c>
      <c r="G16" s="10"/>
      <c r="H16" s="7">
        <f>H13+H14+H15</f>
        <v>5175093</v>
      </c>
    </row>
    <row r="17" spans="1:9" ht="24.75" customHeight="1">
      <c r="A17" s="12">
        <v>4</v>
      </c>
      <c r="B17" s="72" t="s">
        <v>63</v>
      </c>
      <c r="C17" s="18" t="s">
        <v>28</v>
      </c>
      <c r="D17" s="14">
        <v>46000</v>
      </c>
      <c r="E17" s="8">
        <v>220</v>
      </c>
      <c r="F17" s="9">
        <f>E17*D17</f>
        <v>10120000</v>
      </c>
      <c r="G17" s="10">
        <f>E17</f>
        <v>220</v>
      </c>
      <c r="H17" s="9">
        <f>G17*D17</f>
        <v>10120000</v>
      </c>
      <c r="I17" s="63">
        <f>H17-F17</f>
        <v>0</v>
      </c>
    </row>
    <row r="18" spans="1:9" ht="24.75" customHeight="1">
      <c r="A18" s="12">
        <v>5</v>
      </c>
      <c r="B18" s="94" t="s">
        <v>80</v>
      </c>
      <c r="C18" s="96" t="s">
        <v>81</v>
      </c>
      <c r="D18" s="95">
        <v>44500</v>
      </c>
      <c r="E18" s="8">
        <v>20</v>
      </c>
      <c r="F18" s="9">
        <f>E18*D18</f>
        <v>890000</v>
      </c>
      <c r="G18" s="10">
        <f>E18</f>
        <v>20</v>
      </c>
      <c r="H18" s="9">
        <f>G18*D18</f>
        <v>890000</v>
      </c>
      <c r="I18" s="63">
        <f t="shared" ref="I18:I65" si="0">H18-F18</f>
        <v>0</v>
      </c>
    </row>
    <row r="19" spans="1:9" ht="18.75" customHeight="1">
      <c r="A19" s="19" t="s">
        <v>45</v>
      </c>
      <c r="B19" s="23" t="s">
        <v>62</v>
      </c>
      <c r="C19" s="5"/>
      <c r="D19" s="20"/>
      <c r="E19" s="6"/>
      <c r="F19" s="7">
        <f>SUM(F17:F18)</f>
        <v>11010000</v>
      </c>
      <c r="G19" s="10"/>
      <c r="H19" s="7">
        <f>SUM(H17:H18)</f>
        <v>11010000</v>
      </c>
      <c r="I19" s="63">
        <f t="shared" si="0"/>
        <v>0</v>
      </c>
    </row>
    <row r="20" spans="1:9" ht="12" customHeight="1">
      <c r="A20" s="12">
        <v>6</v>
      </c>
      <c r="B20" s="73" t="s">
        <v>30</v>
      </c>
      <c r="C20" s="5" t="s">
        <v>31</v>
      </c>
      <c r="D20" s="14">
        <v>44700</v>
      </c>
      <c r="E20" s="8"/>
      <c r="F20" s="9">
        <f>E20*D20</f>
        <v>0</v>
      </c>
      <c r="G20" s="10">
        <f t="shared" ref="G20" si="1">E20</f>
        <v>0</v>
      </c>
      <c r="H20" s="9">
        <f>G20*D20</f>
        <v>0</v>
      </c>
      <c r="I20" s="63">
        <f t="shared" si="0"/>
        <v>0</v>
      </c>
    </row>
    <row r="21" spans="1:9" ht="15.75">
      <c r="A21" s="21" t="s">
        <v>46</v>
      </c>
      <c r="B21" s="74" t="s">
        <v>71</v>
      </c>
      <c r="C21" s="5"/>
      <c r="D21" s="14"/>
      <c r="E21" s="8"/>
      <c r="F21" s="6">
        <v>0</v>
      </c>
      <c r="G21" s="8"/>
      <c r="H21" s="6">
        <v>0</v>
      </c>
      <c r="I21" s="63">
        <f t="shared" si="0"/>
        <v>0</v>
      </c>
    </row>
    <row r="22" spans="1:9" ht="19.5" customHeight="1">
      <c r="A22" s="12">
        <v>7</v>
      </c>
      <c r="B22" s="100" t="s">
        <v>82</v>
      </c>
      <c r="C22" s="97" t="s">
        <v>20</v>
      </c>
      <c r="D22" s="99">
        <v>25200</v>
      </c>
      <c r="E22" s="8"/>
      <c r="F22" s="9">
        <f t="shared" ref="F22" si="2">E22*D22</f>
        <v>0</v>
      </c>
      <c r="G22" s="8">
        <f t="shared" ref="G22" si="3">E22</f>
        <v>0</v>
      </c>
      <c r="H22" s="9">
        <f t="shared" ref="H22" si="4">G22*D22</f>
        <v>0</v>
      </c>
      <c r="I22" s="63">
        <f t="shared" si="0"/>
        <v>0</v>
      </c>
    </row>
    <row r="23" spans="1:9" ht="19.5" customHeight="1">
      <c r="A23" s="93">
        <v>8</v>
      </c>
      <c r="B23" s="100" t="s">
        <v>83</v>
      </c>
      <c r="C23" s="97" t="s">
        <v>20</v>
      </c>
      <c r="D23" s="99">
        <v>11900</v>
      </c>
      <c r="E23" s="8">
        <v>20</v>
      </c>
      <c r="F23" s="9">
        <f>E23*D23</f>
        <v>238000</v>
      </c>
      <c r="G23" s="8">
        <f>E23</f>
        <v>20</v>
      </c>
      <c r="H23" s="9">
        <f>G23*D23</f>
        <v>238000</v>
      </c>
      <c r="I23" s="63">
        <f t="shared" si="0"/>
        <v>0</v>
      </c>
    </row>
    <row r="24" spans="1:9" ht="19.5" customHeight="1">
      <c r="A24" s="93">
        <v>9</v>
      </c>
      <c r="B24" s="98" t="s">
        <v>84</v>
      </c>
      <c r="C24" s="97" t="s">
        <v>20</v>
      </c>
      <c r="D24" s="99">
        <v>18300</v>
      </c>
      <c r="E24" s="8"/>
      <c r="F24" s="9">
        <f t="shared" ref="F24:F30" si="5">E24*D24</f>
        <v>0</v>
      </c>
      <c r="G24" s="8">
        <f t="shared" ref="G24:G30" si="6">E24</f>
        <v>0</v>
      </c>
      <c r="H24" s="9">
        <f t="shared" ref="H24:H30" si="7">G24*D24</f>
        <v>0</v>
      </c>
      <c r="I24" s="63">
        <f t="shared" si="0"/>
        <v>0</v>
      </c>
    </row>
    <row r="25" spans="1:9" ht="19.5" customHeight="1">
      <c r="A25" s="93">
        <v>10</v>
      </c>
      <c r="B25" s="98" t="s">
        <v>85</v>
      </c>
      <c r="C25" s="97" t="s">
        <v>20</v>
      </c>
      <c r="D25" s="99">
        <v>6950</v>
      </c>
      <c r="E25" s="8">
        <v>52</v>
      </c>
      <c r="F25" s="9">
        <f t="shared" si="5"/>
        <v>361400</v>
      </c>
      <c r="G25" s="8">
        <f t="shared" si="6"/>
        <v>52</v>
      </c>
      <c r="H25" s="9">
        <f t="shared" si="7"/>
        <v>361400</v>
      </c>
      <c r="I25" s="63">
        <f t="shared" si="0"/>
        <v>0</v>
      </c>
    </row>
    <row r="26" spans="1:9" ht="19.5" customHeight="1">
      <c r="A26" s="93">
        <v>11</v>
      </c>
      <c r="B26" s="98" t="s">
        <v>86</v>
      </c>
      <c r="C26" s="97" t="s">
        <v>20</v>
      </c>
      <c r="D26" s="99">
        <v>6950</v>
      </c>
      <c r="E26" s="8"/>
      <c r="F26" s="9">
        <f t="shared" si="5"/>
        <v>0</v>
      </c>
      <c r="G26" s="8">
        <f t="shared" si="6"/>
        <v>0</v>
      </c>
      <c r="H26" s="9">
        <f t="shared" si="7"/>
        <v>0</v>
      </c>
      <c r="I26" s="63">
        <f t="shared" si="0"/>
        <v>0</v>
      </c>
    </row>
    <row r="27" spans="1:9" ht="19.5" customHeight="1">
      <c r="A27" s="93">
        <v>12</v>
      </c>
      <c r="B27" s="98" t="s">
        <v>87</v>
      </c>
      <c r="C27" s="97" t="s">
        <v>20</v>
      </c>
      <c r="D27" s="99">
        <v>7950</v>
      </c>
      <c r="E27" s="8"/>
      <c r="F27" s="9">
        <f t="shared" si="5"/>
        <v>0</v>
      </c>
      <c r="G27" s="8">
        <f t="shared" si="6"/>
        <v>0</v>
      </c>
      <c r="H27" s="9">
        <f t="shared" si="7"/>
        <v>0</v>
      </c>
      <c r="I27" s="63">
        <f t="shared" si="0"/>
        <v>0</v>
      </c>
    </row>
    <row r="28" spans="1:9" ht="19.5" customHeight="1">
      <c r="A28" s="93">
        <v>13</v>
      </c>
      <c r="B28" s="98" t="s">
        <v>88</v>
      </c>
      <c r="C28" s="97" t="s">
        <v>20</v>
      </c>
      <c r="D28" s="99">
        <v>7950</v>
      </c>
      <c r="E28" s="8"/>
      <c r="F28" s="9">
        <f t="shared" si="5"/>
        <v>0</v>
      </c>
      <c r="G28" s="8">
        <f t="shared" si="6"/>
        <v>0</v>
      </c>
      <c r="H28" s="9">
        <f t="shared" si="7"/>
        <v>0</v>
      </c>
      <c r="I28" s="63">
        <f t="shared" si="0"/>
        <v>0</v>
      </c>
    </row>
    <row r="29" spans="1:9" ht="19.5" customHeight="1">
      <c r="A29" s="93">
        <v>14</v>
      </c>
      <c r="B29" s="98" t="s">
        <v>89</v>
      </c>
      <c r="C29" s="97" t="s">
        <v>20</v>
      </c>
      <c r="D29" s="99">
        <v>7950</v>
      </c>
      <c r="E29" s="8">
        <v>20</v>
      </c>
      <c r="F29" s="9">
        <f t="shared" si="5"/>
        <v>159000</v>
      </c>
      <c r="G29" s="8">
        <f t="shared" si="6"/>
        <v>20</v>
      </c>
      <c r="H29" s="9">
        <f t="shared" si="7"/>
        <v>159000</v>
      </c>
      <c r="I29" s="63">
        <f t="shared" si="0"/>
        <v>0</v>
      </c>
    </row>
    <row r="30" spans="1:9" ht="19.5" customHeight="1">
      <c r="A30" s="93">
        <v>15</v>
      </c>
      <c r="B30" s="98" t="s">
        <v>90</v>
      </c>
      <c r="C30" s="97" t="s">
        <v>20</v>
      </c>
      <c r="D30" s="99">
        <v>19200</v>
      </c>
      <c r="E30" s="8">
        <v>20</v>
      </c>
      <c r="F30" s="9">
        <f t="shared" si="5"/>
        <v>384000</v>
      </c>
      <c r="G30" s="8">
        <f t="shared" si="6"/>
        <v>20</v>
      </c>
      <c r="H30" s="9">
        <f t="shared" si="7"/>
        <v>384000</v>
      </c>
      <c r="I30" s="63">
        <f t="shared" si="0"/>
        <v>0</v>
      </c>
    </row>
    <row r="31" spans="1:9" ht="13.5" customHeight="1">
      <c r="A31" s="19" t="s">
        <v>47</v>
      </c>
      <c r="B31" s="75" t="s">
        <v>110</v>
      </c>
      <c r="C31" s="16"/>
      <c r="D31" s="22"/>
      <c r="E31" s="6"/>
      <c r="F31" s="7">
        <f>F22+F23+F24+F25+F26+F27+F28+F29+F30</f>
        <v>1142400</v>
      </c>
      <c r="G31" s="6"/>
      <c r="H31" s="7">
        <f>H22+H23+H24+H25+H26+H27+H28+H29+H30</f>
        <v>1142400</v>
      </c>
      <c r="I31" s="63">
        <f t="shared" si="0"/>
        <v>0</v>
      </c>
    </row>
    <row r="32" spans="1:9" ht="13.5" customHeight="1">
      <c r="A32" s="118">
        <v>16</v>
      </c>
      <c r="B32" s="122" t="s">
        <v>91</v>
      </c>
      <c r="C32" s="113" t="s">
        <v>92</v>
      </c>
      <c r="D32" s="120">
        <v>2000</v>
      </c>
      <c r="E32" s="8">
        <v>1100</v>
      </c>
      <c r="F32" s="117">
        <f>E32*D32</f>
        <v>2200000</v>
      </c>
      <c r="G32" s="116">
        <f>E32</f>
        <v>1100</v>
      </c>
      <c r="H32" s="117">
        <f>G32*D32</f>
        <v>2200000</v>
      </c>
      <c r="I32" s="63">
        <f t="shared" si="0"/>
        <v>0</v>
      </c>
    </row>
    <row r="33" spans="1:10" ht="13.5" customHeight="1">
      <c r="A33" s="118">
        <v>17</v>
      </c>
      <c r="B33" s="119" t="s">
        <v>93</v>
      </c>
      <c r="C33" s="113" t="s">
        <v>92</v>
      </c>
      <c r="D33" s="120">
        <v>2000</v>
      </c>
      <c r="E33" s="8">
        <v>3800</v>
      </c>
      <c r="F33" s="117">
        <f t="shared" ref="F33:F34" si="8">E33*D33</f>
        <v>7600000</v>
      </c>
      <c r="G33" s="116">
        <f t="shared" ref="G33:G34" si="9">E33</f>
        <v>3800</v>
      </c>
      <c r="H33" s="117">
        <f t="shared" ref="H33:H34" si="10">G33*D33</f>
        <v>7600000</v>
      </c>
      <c r="I33" s="63">
        <f t="shared" si="0"/>
        <v>0</v>
      </c>
    </row>
    <row r="34" spans="1:10" ht="13.5" customHeight="1">
      <c r="A34" s="118">
        <v>18</v>
      </c>
      <c r="B34" s="119" t="s">
        <v>94</v>
      </c>
      <c r="C34" s="113" t="s">
        <v>92</v>
      </c>
      <c r="D34" s="120">
        <v>2450</v>
      </c>
      <c r="E34" s="8">
        <v>2500</v>
      </c>
      <c r="F34" s="117">
        <f t="shared" si="8"/>
        <v>6125000</v>
      </c>
      <c r="G34" s="116">
        <f t="shared" si="9"/>
        <v>2500</v>
      </c>
      <c r="H34" s="117">
        <f t="shared" si="10"/>
        <v>6125000</v>
      </c>
      <c r="I34" s="63">
        <f t="shared" si="0"/>
        <v>0</v>
      </c>
    </row>
    <row r="35" spans="1:10" ht="13.5" customHeight="1">
      <c r="A35" s="121" t="s">
        <v>48</v>
      </c>
      <c r="B35" s="124" t="s">
        <v>119</v>
      </c>
      <c r="C35" s="113"/>
      <c r="D35" s="123"/>
      <c r="E35" s="114"/>
      <c r="F35" s="115">
        <f>F34+F33+F32</f>
        <v>15925000</v>
      </c>
      <c r="G35" s="114"/>
      <c r="H35" s="115">
        <f>H34+H33+H32</f>
        <v>15925000</v>
      </c>
      <c r="I35" s="63">
        <f t="shared" si="0"/>
        <v>0</v>
      </c>
    </row>
    <row r="36" spans="1:10" ht="13.5" customHeight="1">
      <c r="A36" s="118">
        <v>19</v>
      </c>
      <c r="B36" s="84" t="s">
        <v>76</v>
      </c>
      <c r="C36" s="85" t="s">
        <v>77</v>
      </c>
      <c r="D36" s="86">
        <v>155000</v>
      </c>
      <c r="E36" s="88"/>
      <c r="F36" s="117">
        <f>E36*D36</f>
        <v>0</v>
      </c>
      <c r="G36" s="116">
        <f>30</f>
        <v>30</v>
      </c>
      <c r="H36" s="117">
        <f>G36*D36</f>
        <v>4650000</v>
      </c>
      <c r="I36" s="63">
        <f t="shared" si="0"/>
        <v>4650000</v>
      </c>
    </row>
    <row r="37" spans="1:10" ht="13.5" customHeight="1">
      <c r="A37" s="121" t="s">
        <v>49</v>
      </c>
      <c r="B37" s="87" t="s">
        <v>78</v>
      </c>
      <c r="C37" s="85"/>
      <c r="D37" s="86"/>
      <c r="E37" s="88"/>
      <c r="F37" s="117"/>
      <c r="G37" s="116"/>
      <c r="H37" s="115">
        <f>H36</f>
        <v>4650000</v>
      </c>
      <c r="I37" s="63">
        <f t="shared" si="0"/>
        <v>4650000</v>
      </c>
    </row>
    <row r="38" spans="1:10" ht="13.5" customHeight="1">
      <c r="A38" s="19" t="s">
        <v>50</v>
      </c>
      <c r="B38" s="23" t="s">
        <v>117</v>
      </c>
      <c r="C38" s="5"/>
      <c r="D38" s="14"/>
      <c r="E38" s="8"/>
      <c r="F38" s="7">
        <f>F19+F21+F35+F31</f>
        <v>28077400</v>
      </c>
      <c r="G38" s="8"/>
      <c r="H38" s="7">
        <f>H19+H21+H35+H31+H37</f>
        <v>32727400</v>
      </c>
      <c r="I38" s="63">
        <f t="shared" si="0"/>
        <v>4650000</v>
      </c>
    </row>
    <row r="39" spans="1:10" ht="13.5" customHeight="1">
      <c r="A39" s="12">
        <v>20</v>
      </c>
      <c r="B39" s="24" t="s">
        <v>4</v>
      </c>
      <c r="C39" s="5" t="s">
        <v>18</v>
      </c>
      <c r="D39" s="25">
        <v>48200</v>
      </c>
      <c r="E39" s="8"/>
      <c r="F39" s="9">
        <f>E39*D39</f>
        <v>0</v>
      </c>
      <c r="G39" s="8">
        <f>215+280+320+280+E39</f>
        <v>1095</v>
      </c>
      <c r="H39" s="9">
        <f>G39*D39</f>
        <v>52779000</v>
      </c>
      <c r="I39" s="63">
        <f t="shared" si="0"/>
        <v>52779000</v>
      </c>
    </row>
    <row r="40" spans="1:10" ht="13.5" customHeight="1">
      <c r="A40" s="12">
        <v>21</v>
      </c>
      <c r="B40" s="24" t="s">
        <v>9</v>
      </c>
      <c r="C40" s="5" t="s">
        <v>21</v>
      </c>
      <c r="D40" s="25">
        <v>32500</v>
      </c>
      <c r="E40" s="6"/>
      <c r="F40" s="9">
        <f>E40*D40</f>
        <v>0</v>
      </c>
      <c r="G40" s="6"/>
      <c r="H40" s="9">
        <f>G40*D40</f>
        <v>0</v>
      </c>
      <c r="I40" s="63">
        <f t="shared" si="0"/>
        <v>0</v>
      </c>
    </row>
    <row r="41" spans="1:10" ht="13.5" customHeight="1">
      <c r="A41" s="121" t="s">
        <v>51</v>
      </c>
      <c r="B41" s="124" t="s">
        <v>109</v>
      </c>
      <c r="C41" s="101"/>
      <c r="D41" s="103"/>
      <c r="E41" s="102"/>
      <c r="F41" s="115">
        <f>F39+F40</f>
        <v>0</v>
      </c>
      <c r="G41" s="102"/>
      <c r="H41" s="115">
        <f>H39+H40</f>
        <v>52779000</v>
      </c>
      <c r="I41" s="63">
        <f t="shared" si="0"/>
        <v>52779000</v>
      </c>
    </row>
    <row r="42" spans="1:10" ht="13.5" customHeight="1">
      <c r="A42" s="12">
        <v>22</v>
      </c>
      <c r="B42" s="24" t="s">
        <v>8</v>
      </c>
      <c r="C42" s="5" t="s">
        <v>18</v>
      </c>
      <c r="D42" s="25">
        <v>14500</v>
      </c>
      <c r="E42" s="8">
        <v>630</v>
      </c>
      <c r="F42" s="9">
        <f>E42*D42</f>
        <v>9135000</v>
      </c>
      <c r="G42" s="8">
        <f>E42</f>
        <v>630</v>
      </c>
      <c r="H42" s="9">
        <f>G42*D42</f>
        <v>9135000</v>
      </c>
      <c r="I42" s="63">
        <f t="shared" si="0"/>
        <v>0</v>
      </c>
    </row>
    <row r="43" spans="1:10" ht="13.5" customHeight="1">
      <c r="A43" s="121" t="s">
        <v>52</v>
      </c>
      <c r="B43" s="112" t="s">
        <v>108</v>
      </c>
      <c r="C43" s="101"/>
      <c r="D43" s="103"/>
      <c r="E43" s="8"/>
      <c r="F43" s="115">
        <f>F42</f>
        <v>9135000</v>
      </c>
      <c r="G43" s="114"/>
      <c r="H43" s="115">
        <f>H42</f>
        <v>9135000</v>
      </c>
      <c r="I43" s="63">
        <f t="shared" si="0"/>
        <v>0</v>
      </c>
    </row>
    <row r="44" spans="1:10" ht="13.5" customHeight="1">
      <c r="A44" s="21" t="s">
        <v>53</v>
      </c>
      <c r="B44" s="53" t="s">
        <v>118</v>
      </c>
      <c r="C44" s="26"/>
      <c r="D44" s="27"/>
      <c r="E44" s="28"/>
      <c r="F44" s="29">
        <f>F16+F38+F43+F41</f>
        <v>37212400</v>
      </c>
      <c r="G44" s="30"/>
      <c r="H44" s="29">
        <f>H43+H41+H38+H16</f>
        <v>99816493</v>
      </c>
      <c r="I44" s="63">
        <f t="shared" si="0"/>
        <v>62604093</v>
      </c>
      <c r="J44" s="63"/>
    </row>
    <row r="45" spans="1:10" ht="22.5" customHeight="1">
      <c r="A45" s="12">
        <v>23</v>
      </c>
      <c r="B45" s="51" t="s">
        <v>74</v>
      </c>
      <c r="C45" s="5" t="s">
        <v>22</v>
      </c>
      <c r="D45" s="14">
        <v>180000</v>
      </c>
      <c r="E45" s="8"/>
      <c r="F45" s="32">
        <f>E45*D45</f>
        <v>0</v>
      </c>
      <c r="G45" s="8">
        <v>6</v>
      </c>
      <c r="H45" s="32">
        <f>G45*D45</f>
        <v>1080000</v>
      </c>
      <c r="I45" s="63">
        <f t="shared" si="0"/>
        <v>1080000</v>
      </c>
    </row>
    <row r="46" spans="1:10" ht="15">
      <c r="A46" s="12">
        <v>24</v>
      </c>
      <c r="B46" s="76" t="s">
        <v>10</v>
      </c>
      <c r="C46" s="33" t="s">
        <v>23</v>
      </c>
      <c r="D46" s="31">
        <v>1950000</v>
      </c>
      <c r="E46" s="8">
        <v>1</v>
      </c>
      <c r="F46" s="32">
        <f t="shared" ref="F46:F48" si="11">E46*D46</f>
        <v>1950000</v>
      </c>
      <c r="G46" s="8">
        <f>2+1+1+E46</f>
        <v>5</v>
      </c>
      <c r="H46" s="32">
        <f t="shared" ref="H46:H48" si="12">G46*D46</f>
        <v>9750000</v>
      </c>
      <c r="I46" s="63">
        <f t="shared" si="0"/>
        <v>7800000</v>
      </c>
    </row>
    <row r="47" spans="1:10" ht="26.25" customHeight="1">
      <c r="A47" s="12">
        <v>25</v>
      </c>
      <c r="B47" s="51" t="s">
        <v>40</v>
      </c>
      <c r="C47" s="34" t="s">
        <v>32</v>
      </c>
      <c r="D47" s="14">
        <v>2000000</v>
      </c>
      <c r="E47" s="8"/>
      <c r="F47" s="32">
        <f t="shared" si="11"/>
        <v>0</v>
      </c>
      <c r="G47" s="8">
        <f t="shared" ref="G47:G48" si="13">E47</f>
        <v>0</v>
      </c>
      <c r="H47" s="32">
        <f t="shared" si="12"/>
        <v>0</v>
      </c>
      <c r="I47" s="63">
        <f t="shared" si="0"/>
        <v>0</v>
      </c>
    </row>
    <row r="48" spans="1:10" ht="18" customHeight="1">
      <c r="A48" s="12">
        <v>26</v>
      </c>
      <c r="B48" s="76" t="s">
        <v>73</v>
      </c>
      <c r="C48" s="34" t="s">
        <v>24</v>
      </c>
      <c r="D48" s="14">
        <v>300000</v>
      </c>
      <c r="E48" s="8"/>
      <c r="F48" s="32">
        <f t="shared" si="11"/>
        <v>0</v>
      </c>
      <c r="G48" s="8">
        <f t="shared" si="13"/>
        <v>0</v>
      </c>
      <c r="H48" s="32">
        <f t="shared" si="12"/>
        <v>0</v>
      </c>
      <c r="I48" s="63">
        <f t="shared" si="0"/>
        <v>0</v>
      </c>
    </row>
    <row r="49" spans="1:9" ht="15">
      <c r="A49" s="12">
        <v>27</v>
      </c>
      <c r="B49" s="77" t="s">
        <v>33</v>
      </c>
      <c r="C49" s="34" t="s">
        <v>25</v>
      </c>
      <c r="D49" s="14">
        <v>200000</v>
      </c>
      <c r="E49" s="8"/>
      <c r="F49" s="32">
        <f>E49*D49</f>
        <v>0</v>
      </c>
      <c r="G49" s="8">
        <f>1+1+E49</f>
        <v>2</v>
      </c>
      <c r="H49" s="32">
        <f>G49*D49</f>
        <v>400000</v>
      </c>
      <c r="I49" s="63">
        <f t="shared" si="0"/>
        <v>400000</v>
      </c>
    </row>
    <row r="50" spans="1:9" ht="15.75">
      <c r="A50" s="49" t="s">
        <v>54</v>
      </c>
      <c r="B50" s="78" t="s">
        <v>116</v>
      </c>
      <c r="C50" s="34"/>
      <c r="D50" s="14"/>
      <c r="E50" s="8"/>
      <c r="F50" s="7">
        <f>F45+F46+F47+F48+F49</f>
        <v>1950000</v>
      </c>
      <c r="G50" s="6"/>
      <c r="H50" s="7">
        <f>H45+H46+H47+H48+H49</f>
        <v>11230000</v>
      </c>
      <c r="I50" s="63">
        <f t="shared" si="0"/>
        <v>9280000</v>
      </c>
    </row>
    <row r="51" spans="1:9" ht="15">
      <c r="A51" s="92">
        <v>28</v>
      </c>
      <c r="B51" s="110" t="s">
        <v>95</v>
      </c>
      <c r="C51" s="107" t="s">
        <v>20</v>
      </c>
      <c r="D51" s="104">
        <v>18000</v>
      </c>
      <c r="E51" s="8">
        <v>20</v>
      </c>
      <c r="F51" s="117">
        <f>E51*D51</f>
        <v>360000</v>
      </c>
      <c r="G51" s="116">
        <f>E51</f>
        <v>20</v>
      </c>
      <c r="H51" s="117">
        <f>G51*D51</f>
        <v>360000</v>
      </c>
      <c r="I51" s="63">
        <f t="shared" si="0"/>
        <v>0</v>
      </c>
    </row>
    <row r="52" spans="1:9" ht="15">
      <c r="A52" s="92">
        <v>29</v>
      </c>
      <c r="B52" s="110" t="s">
        <v>96</v>
      </c>
      <c r="C52" s="107" t="s">
        <v>20</v>
      </c>
      <c r="D52" s="106">
        <v>27000</v>
      </c>
      <c r="E52" s="8">
        <v>72</v>
      </c>
      <c r="F52" s="117">
        <f t="shared" ref="F52:F63" si="14">E52*D52</f>
        <v>1944000</v>
      </c>
      <c r="G52" s="116">
        <f t="shared" ref="G52:G63" si="15">E52</f>
        <v>72</v>
      </c>
      <c r="H52" s="117">
        <f t="shared" ref="H52:H63" si="16">G52*D52</f>
        <v>1944000</v>
      </c>
      <c r="I52" s="63">
        <f t="shared" si="0"/>
        <v>0</v>
      </c>
    </row>
    <row r="53" spans="1:9" ht="15">
      <c r="A53" s="92">
        <v>30</v>
      </c>
      <c r="B53" s="108" t="s">
        <v>97</v>
      </c>
      <c r="C53" s="107" t="s">
        <v>20</v>
      </c>
      <c r="D53" s="106">
        <v>25000</v>
      </c>
      <c r="E53" s="8">
        <v>20</v>
      </c>
      <c r="F53" s="117">
        <f t="shared" si="14"/>
        <v>500000</v>
      </c>
      <c r="G53" s="116">
        <f t="shared" si="15"/>
        <v>20</v>
      </c>
      <c r="H53" s="117">
        <f t="shared" si="16"/>
        <v>500000</v>
      </c>
      <c r="I53" s="63">
        <f t="shared" si="0"/>
        <v>0</v>
      </c>
    </row>
    <row r="54" spans="1:9" ht="15">
      <c r="A54" s="92">
        <v>31</v>
      </c>
      <c r="B54" s="109" t="s">
        <v>98</v>
      </c>
      <c r="C54" s="107" t="s">
        <v>20</v>
      </c>
      <c r="D54" s="106">
        <v>35500</v>
      </c>
      <c r="E54" s="8"/>
      <c r="F54" s="117">
        <f t="shared" si="14"/>
        <v>0</v>
      </c>
      <c r="G54" s="116">
        <f t="shared" si="15"/>
        <v>0</v>
      </c>
      <c r="H54" s="117">
        <f t="shared" si="16"/>
        <v>0</v>
      </c>
      <c r="I54" s="63">
        <f t="shared" si="0"/>
        <v>0</v>
      </c>
    </row>
    <row r="55" spans="1:9" ht="15">
      <c r="A55" s="92">
        <v>32</v>
      </c>
      <c r="B55" s="108" t="s">
        <v>99</v>
      </c>
      <c r="C55" s="107" t="s">
        <v>20</v>
      </c>
      <c r="D55" s="104">
        <v>32400</v>
      </c>
      <c r="E55" s="8">
        <v>10</v>
      </c>
      <c r="F55" s="117">
        <f t="shared" si="14"/>
        <v>324000</v>
      </c>
      <c r="G55" s="116">
        <f t="shared" si="15"/>
        <v>10</v>
      </c>
      <c r="H55" s="117">
        <f t="shared" si="16"/>
        <v>324000</v>
      </c>
      <c r="I55" s="63">
        <f t="shared" si="0"/>
        <v>0</v>
      </c>
    </row>
    <row r="56" spans="1:9" ht="15">
      <c r="A56" s="92">
        <v>33</v>
      </c>
      <c r="B56" s="108" t="s">
        <v>100</v>
      </c>
      <c r="C56" s="107" t="s">
        <v>20</v>
      </c>
      <c r="D56" s="105">
        <v>14400</v>
      </c>
      <c r="E56" s="8">
        <v>10</v>
      </c>
      <c r="F56" s="117">
        <f t="shared" si="14"/>
        <v>144000</v>
      </c>
      <c r="G56" s="116">
        <f t="shared" si="15"/>
        <v>10</v>
      </c>
      <c r="H56" s="117">
        <f t="shared" si="16"/>
        <v>144000</v>
      </c>
      <c r="I56" s="63">
        <f t="shared" si="0"/>
        <v>0</v>
      </c>
    </row>
    <row r="57" spans="1:9" ht="15">
      <c r="A57" s="92">
        <v>34</v>
      </c>
      <c r="B57" s="108" t="s">
        <v>101</v>
      </c>
      <c r="C57" s="107" t="s">
        <v>20</v>
      </c>
      <c r="D57" s="104">
        <v>32400</v>
      </c>
      <c r="E57" s="8"/>
      <c r="F57" s="117">
        <f t="shared" si="14"/>
        <v>0</v>
      </c>
      <c r="G57" s="116">
        <f t="shared" si="15"/>
        <v>0</v>
      </c>
      <c r="H57" s="117">
        <f t="shared" si="16"/>
        <v>0</v>
      </c>
      <c r="I57" s="63">
        <f t="shared" si="0"/>
        <v>0</v>
      </c>
    </row>
    <row r="58" spans="1:9" ht="15">
      <c r="A58" s="92">
        <v>35</v>
      </c>
      <c r="B58" s="108" t="s">
        <v>102</v>
      </c>
      <c r="C58" s="107" t="s">
        <v>20</v>
      </c>
      <c r="D58" s="105">
        <v>14400</v>
      </c>
      <c r="E58" s="8"/>
      <c r="F58" s="117">
        <f t="shared" si="14"/>
        <v>0</v>
      </c>
      <c r="G58" s="116">
        <f t="shared" si="15"/>
        <v>0</v>
      </c>
      <c r="H58" s="117">
        <f t="shared" si="16"/>
        <v>0</v>
      </c>
      <c r="I58" s="63">
        <f t="shared" si="0"/>
        <v>0</v>
      </c>
    </row>
    <row r="59" spans="1:9" ht="15">
      <c r="A59" s="92">
        <v>36</v>
      </c>
      <c r="B59" s="109" t="s">
        <v>103</v>
      </c>
      <c r="C59" s="107" t="s">
        <v>20</v>
      </c>
      <c r="D59" s="105">
        <v>99000</v>
      </c>
      <c r="E59" s="8"/>
      <c r="F59" s="117">
        <f t="shared" si="14"/>
        <v>0</v>
      </c>
      <c r="G59" s="116">
        <f t="shared" si="15"/>
        <v>0</v>
      </c>
      <c r="H59" s="117">
        <f t="shared" si="16"/>
        <v>0</v>
      </c>
      <c r="I59" s="63">
        <f t="shared" si="0"/>
        <v>0</v>
      </c>
    </row>
    <row r="60" spans="1:9" ht="15">
      <c r="A60" s="92">
        <v>37</v>
      </c>
      <c r="B60" s="111" t="s">
        <v>104</v>
      </c>
      <c r="C60" s="107" t="s">
        <v>20</v>
      </c>
      <c r="D60" s="104">
        <v>14850</v>
      </c>
      <c r="E60" s="8"/>
      <c r="F60" s="117">
        <f t="shared" si="14"/>
        <v>0</v>
      </c>
      <c r="G60" s="116">
        <f t="shared" si="15"/>
        <v>0</v>
      </c>
      <c r="H60" s="117">
        <f t="shared" si="16"/>
        <v>0</v>
      </c>
      <c r="I60" s="63">
        <f t="shared" si="0"/>
        <v>0</v>
      </c>
    </row>
    <row r="61" spans="1:9" ht="15">
      <c r="A61" s="92">
        <v>38</v>
      </c>
      <c r="B61" s="108" t="s">
        <v>105</v>
      </c>
      <c r="C61" s="107" t="s">
        <v>20</v>
      </c>
      <c r="D61" s="105">
        <v>8100</v>
      </c>
      <c r="E61" s="8">
        <v>20</v>
      </c>
      <c r="F61" s="117">
        <f t="shared" si="14"/>
        <v>162000</v>
      </c>
      <c r="G61" s="116">
        <f t="shared" si="15"/>
        <v>20</v>
      </c>
      <c r="H61" s="117">
        <f t="shared" si="16"/>
        <v>162000</v>
      </c>
      <c r="I61" s="63">
        <f t="shared" si="0"/>
        <v>0</v>
      </c>
    </row>
    <row r="62" spans="1:9" ht="15">
      <c r="A62" s="92">
        <v>39</v>
      </c>
      <c r="B62" s="108" t="s">
        <v>106</v>
      </c>
      <c r="C62" s="107" t="s">
        <v>20</v>
      </c>
      <c r="D62" s="104">
        <v>5400</v>
      </c>
      <c r="E62" s="8">
        <v>52</v>
      </c>
      <c r="F62" s="117">
        <f t="shared" si="14"/>
        <v>280800</v>
      </c>
      <c r="G62" s="116">
        <f t="shared" si="15"/>
        <v>52</v>
      </c>
      <c r="H62" s="117">
        <f t="shared" si="16"/>
        <v>280800</v>
      </c>
      <c r="I62" s="63">
        <f t="shared" si="0"/>
        <v>0</v>
      </c>
    </row>
    <row r="63" spans="1:9" ht="15">
      <c r="A63" s="92">
        <v>40</v>
      </c>
      <c r="B63" s="109" t="s">
        <v>107</v>
      </c>
      <c r="C63" s="107" t="s">
        <v>20</v>
      </c>
      <c r="D63" s="105">
        <v>4500</v>
      </c>
      <c r="E63" s="8">
        <v>20</v>
      </c>
      <c r="F63" s="117">
        <f t="shared" si="14"/>
        <v>90000</v>
      </c>
      <c r="G63" s="116">
        <f t="shared" si="15"/>
        <v>20</v>
      </c>
      <c r="H63" s="117">
        <f t="shared" si="16"/>
        <v>90000</v>
      </c>
      <c r="I63" s="63">
        <f t="shared" si="0"/>
        <v>0</v>
      </c>
    </row>
    <row r="64" spans="1:9" ht="17.25" customHeight="1">
      <c r="A64" s="35">
        <v>41</v>
      </c>
      <c r="B64" s="36" t="s">
        <v>34</v>
      </c>
      <c r="C64" s="34" t="s">
        <v>20</v>
      </c>
      <c r="D64" s="22">
        <v>120000</v>
      </c>
      <c r="E64" s="6"/>
      <c r="F64" s="9">
        <f t="shared" ref="F64:F65" si="17">E64*D64</f>
        <v>0</v>
      </c>
      <c r="G64" s="8"/>
      <c r="H64" s="9">
        <f t="shared" ref="H64:H65" si="18">G64*D64</f>
        <v>0</v>
      </c>
      <c r="I64" s="63">
        <f t="shared" si="0"/>
        <v>0</v>
      </c>
    </row>
    <row r="65" spans="1:10" ht="15">
      <c r="A65" s="35">
        <v>42</v>
      </c>
      <c r="B65" s="79" t="s">
        <v>26</v>
      </c>
      <c r="C65" s="34" t="s">
        <v>20</v>
      </c>
      <c r="D65" s="22">
        <v>120000</v>
      </c>
      <c r="E65" s="8"/>
      <c r="F65" s="9">
        <f t="shared" si="17"/>
        <v>0</v>
      </c>
      <c r="G65" s="8">
        <v>5</v>
      </c>
      <c r="H65" s="9">
        <f t="shared" si="18"/>
        <v>600000</v>
      </c>
      <c r="I65" s="63">
        <f t="shared" si="0"/>
        <v>600000</v>
      </c>
    </row>
    <row r="66" spans="1:10" ht="15" customHeight="1">
      <c r="A66" s="125" t="s">
        <v>55</v>
      </c>
      <c r="B66" s="80" t="s">
        <v>111</v>
      </c>
      <c r="C66" s="37"/>
      <c r="D66" s="38"/>
      <c r="E66" s="6"/>
      <c r="F66" s="7">
        <f>F51+F52+F53+F55+F56+F61+F62+F63</f>
        <v>3804800</v>
      </c>
      <c r="G66" s="8"/>
      <c r="H66" s="7">
        <f>SUM(H51:H65)</f>
        <v>4404800</v>
      </c>
      <c r="I66" s="63">
        <f>H66-F66</f>
        <v>600000</v>
      </c>
    </row>
    <row r="67" spans="1:10" ht="15.75" customHeight="1">
      <c r="A67" s="125" t="s">
        <v>56</v>
      </c>
      <c r="B67" s="53" t="s">
        <v>72</v>
      </c>
      <c r="C67" s="39"/>
      <c r="D67" s="61"/>
      <c r="E67" s="62"/>
      <c r="F67" s="46">
        <f>F66+F50</f>
        <v>5754800</v>
      </c>
      <c r="G67" s="47"/>
      <c r="H67" s="46">
        <f>H66+H50</f>
        <v>15634800</v>
      </c>
      <c r="I67" s="63">
        <f t="shared" ref="I67:I71" si="19">H67-F67</f>
        <v>9880000</v>
      </c>
    </row>
    <row r="68" spans="1:10" ht="15.75">
      <c r="A68" s="125" t="s">
        <v>57</v>
      </c>
      <c r="B68" s="52" t="s">
        <v>112</v>
      </c>
      <c r="C68" s="39"/>
      <c r="D68" s="61"/>
      <c r="E68" s="62"/>
      <c r="F68" s="46">
        <f>F67+F44</f>
        <v>42967200</v>
      </c>
      <c r="G68" s="47"/>
      <c r="H68" s="46">
        <f>H67+H44</f>
        <v>115451293</v>
      </c>
      <c r="I68" s="63">
        <f t="shared" si="19"/>
        <v>72484093</v>
      </c>
      <c r="J68" s="83"/>
    </row>
    <row r="69" spans="1:10" ht="15.75">
      <c r="A69" s="50" t="s">
        <v>58</v>
      </c>
      <c r="B69" s="81" t="s">
        <v>35</v>
      </c>
      <c r="C69" s="40"/>
      <c r="D69" s="64"/>
      <c r="E69" s="65"/>
      <c r="F69" s="44"/>
      <c r="G69" s="45"/>
      <c r="H69" s="66"/>
      <c r="I69" s="63">
        <f t="shared" si="19"/>
        <v>0</v>
      </c>
    </row>
    <row r="70" spans="1:10" ht="15.75">
      <c r="A70" s="50" t="s">
        <v>60</v>
      </c>
      <c r="B70" s="53" t="s">
        <v>113</v>
      </c>
      <c r="C70" s="41"/>
      <c r="D70" s="61"/>
      <c r="E70" s="62"/>
      <c r="F70" s="46">
        <f>F69+F68</f>
        <v>42967200</v>
      </c>
      <c r="G70" s="43"/>
      <c r="H70" s="46">
        <f>H68+H69</f>
        <v>115451293</v>
      </c>
      <c r="I70" s="63">
        <f t="shared" si="19"/>
        <v>72484093</v>
      </c>
    </row>
    <row r="71" spans="1:10" ht="18.75" customHeight="1">
      <c r="A71" s="50" t="s">
        <v>75</v>
      </c>
      <c r="B71" s="52" t="s">
        <v>36</v>
      </c>
      <c r="C71" s="42"/>
      <c r="D71" s="61"/>
      <c r="E71" s="62"/>
      <c r="F71" s="67">
        <f>F70*10%</f>
        <v>4296720</v>
      </c>
      <c r="G71" s="43"/>
      <c r="H71" s="67">
        <f>H70*10%</f>
        <v>11545129.300000001</v>
      </c>
      <c r="I71" s="63">
        <f t="shared" si="19"/>
        <v>7248409.3000000007</v>
      </c>
    </row>
    <row r="72" spans="1:10" ht="15.75" customHeight="1">
      <c r="A72" s="50" t="s">
        <v>115</v>
      </c>
      <c r="B72" s="53" t="s">
        <v>114</v>
      </c>
      <c r="C72" s="39"/>
      <c r="D72" s="61"/>
      <c r="E72" s="62"/>
      <c r="F72" s="46">
        <f>F70+F71</f>
        <v>47263920</v>
      </c>
      <c r="G72" s="43"/>
      <c r="H72" s="67">
        <f>H70+H71</f>
        <v>126996422.3</v>
      </c>
      <c r="I72" s="63"/>
    </row>
    <row r="73" spans="1:10" ht="18" customHeight="1">
      <c r="B73" s="68" t="s">
        <v>5</v>
      </c>
      <c r="H73" s="59"/>
      <c r="I73" s="59">
        <f>H72-F72</f>
        <v>79732502.299999997</v>
      </c>
    </row>
    <row r="74" spans="1:10" ht="18" customHeight="1">
      <c r="B74" s="54" t="s">
        <v>16</v>
      </c>
      <c r="F74" s="147" t="s">
        <v>17</v>
      </c>
      <c r="G74" s="147"/>
      <c r="H74" s="59"/>
    </row>
    <row r="75" spans="1:10" ht="18" customHeight="1">
      <c r="B75" s="69" t="s">
        <v>37</v>
      </c>
      <c r="F75" s="147" t="s">
        <v>38</v>
      </c>
      <c r="G75" s="147"/>
      <c r="H75" s="59"/>
      <c r="I75" s="60">
        <f>I73-I72</f>
        <v>79732502.299999997</v>
      </c>
    </row>
    <row r="76" spans="1:10" ht="18" customHeight="1">
      <c r="B76" s="70" t="s">
        <v>39</v>
      </c>
      <c r="F76" s="147" t="s">
        <v>79</v>
      </c>
      <c r="G76" s="147"/>
      <c r="H76" s="59"/>
    </row>
    <row r="77" spans="1:10" ht="18" customHeight="1">
      <c r="B77" s="68" t="s">
        <v>1</v>
      </c>
      <c r="H77" s="59"/>
    </row>
    <row r="78" spans="1:10" ht="14.25" customHeight="1">
      <c r="B78" s="69" t="s">
        <v>70</v>
      </c>
      <c r="F78" s="69"/>
      <c r="G78" s="69"/>
      <c r="H78" s="59"/>
    </row>
    <row r="79" spans="1:10" ht="18" customHeight="1">
      <c r="B79" s="69" t="s">
        <v>69</v>
      </c>
      <c r="F79" s="69" t="s">
        <v>42</v>
      </c>
      <c r="G79" s="69"/>
      <c r="H79" s="59"/>
    </row>
    <row r="80" spans="1:10" ht="14.25" customHeight="1">
      <c r="B80" s="68" t="s">
        <v>2</v>
      </c>
      <c r="F80" s="69"/>
      <c r="G80" s="69"/>
      <c r="H80" s="59"/>
    </row>
    <row r="81" spans="2:7" ht="18" customHeight="1">
      <c r="B81" s="69" t="s">
        <v>43</v>
      </c>
      <c r="F81" s="54" t="s">
        <v>61</v>
      </c>
    </row>
    <row r="82" spans="2:7" ht="18" customHeight="1">
      <c r="B82" s="69" t="s">
        <v>41</v>
      </c>
      <c r="E82" s="71"/>
      <c r="F82" s="71" t="s">
        <v>15</v>
      </c>
      <c r="G82" s="69"/>
    </row>
  </sheetData>
  <mergeCells count="15">
    <mergeCell ref="A5:H5"/>
    <mergeCell ref="F74:G74"/>
    <mergeCell ref="F75:G75"/>
    <mergeCell ref="F76:G76"/>
    <mergeCell ref="A2:H2"/>
    <mergeCell ref="A3:H3"/>
    <mergeCell ref="A4:H4"/>
    <mergeCell ref="A9:H9"/>
    <mergeCell ref="G10:H10"/>
    <mergeCell ref="A7:H7"/>
    <mergeCell ref="A10:A11"/>
    <mergeCell ref="B10:B11"/>
    <mergeCell ref="C10:C11"/>
    <mergeCell ref="D10:D11"/>
    <mergeCell ref="E10:F10"/>
  </mergeCells>
  <printOptions horizontalCentered="1"/>
  <pageMargins left="0.78740157480314965" right="0.78740157480314965" top="1.1811023622047245" bottom="0.59055118110236227" header="0" footer="0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tabSelected="1" topLeftCell="A54" workbookViewId="0">
      <selection activeCell="D67" sqref="D67"/>
    </sheetView>
  </sheetViews>
  <sheetFormatPr defaultRowHeight="14.25"/>
  <cols>
    <col min="1" max="1" width="7.375" customWidth="1"/>
    <col min="2" max="2" width="43.625" customWidth="1"/>
    <col min="4" max="4" width="11.625" customWidth="1"/>
    <col min="6" max="6" width="13.875" customWidth="1"/>
    <col min="8" max="8" width="16.625" customWidth="1"/>
    <col min="9" max="9" width="16.75" customWidth="1"/>
    <col min="11" max="11" width="9.875" bestFit="1" customWidth="1"/>
  </cols>
  <sheetData>
    <row r="2" spans="1:9" s="126" customFormat="1" ht="15.75">
      <c r="A2" s="153" t="s">
        <v>66</v>
      </c>
      <c r="B2" s="153"/>
      <c r="C2" s="153"/>
      <c r="D2" s="153"/>
      <c r="E2" s="153"/>
      <c r="F2" s="153"/>
      <c r="G2" s="153"/>
      <c r="H2" s="153"/>
    </row>
    <row r="3" spans="1:9" s="126" customFormat="1" ht="15.75">
      <c r="A3" s="153" t="s">
        <v>67</v>
      </c>
      <c r="B3" s="153"/>
      <c r="C3" s="153"/>
      <c r="D3" s="153"/>
      <c r="E3" s="153"/>
      <c r="F3" s="153"/>
      <c r="G3" s="153"/>
      <c r="H3" s="153"/>
    </row>
    <row r="4" spans="1:9" s="126" customFormat="1" ht="15.75"/>
    <row r="5" spans="1:9" s="126" customFormat="1" ht="15.75">
      <c r="A5" s="154" t="s">
        <v>64</v>
      </c>
      <c r="B5" s="154"/>
      <c r="C5" s="154"/>
      <c r="D5" s="154"/>
      <c r="E5" s="154"/>
      <c r="F5" s="154"/>
      <c r="G5" s="154"/>
      <c r="H5" s="154"/>
    </row>
    <row r="6" spans="1:9" s="126" customFormat="1" ht="15.75"/>
    <row r="7" spans="1:9" s="126" customFormat="1" ht="15.75">
      <c r="A7" s="153" t="s">
        <v>122</v>
      </c>
      <c r="B7" s="153"/>
      <c r="C7" s="153"/>
      <c r="D7" s="153"/>
      <c r="E7" s="153"/>
      <c r="F7" s="153"/>
      <c r="G7" s="153"/>
      <c r="H7" s="153"/>
    </row>
    <row r="8" spans="1:9" s="126" customFormat="1" ht="15.75">
      <c r="A8" s="128"/>
      <c r="B8" s="128"/>
      <c r="C8" s="128"/>
      <c r="D8" s="128"/>
      <c r="E8" s="128"/>
      <c r="F8" s="128"/>
      <c r="G8" s="128"/>
      <c r="H8" s="128"/>
    </row>
    <row r="9" spans="1:9">
      <c r="A9" s="148" t="s">
        <v>68</v>
      </c>
      <c r="B9" s="148"/>
      <c r="C9" s="148"/>
      <c r="D9" s="148"/>
      <c r="E9" s="148"/>
      <c r="F9" s="148"/>
      <c r="G9" s="148"/>
      <c r="H9" s="148"/>
      <c r="I9" s="54"/>
    </row>
    <row r="10" spans="1:9">
      <c r="A10" s="150" t="s">
        <v>65</v>
      </c>
      <c r="B10" s="150" t="s">
        <v>6</v>
      </c>
      <c r="C10" s="151" t="s">
        <v>11</v>
      </c>
      <c r="D10" s="151" t="s">
        <v>12</v>
      </c>
      <c r="E10" s="149" t="s">
        <v>13</v>
      </c>
      <c r="F10" s="149"/>
      <c r="G10" s="149" t="s">
        <v>14</v>
      </c>
      <c r="H10" s="149"/>
      <c r="I10" s="54"/>
    </row>
    <row r="11" spans="1:9">
      <c r="A11" s="150"/>
      <c r="B11" s="150"/>
      <c r="C11" s="152"/>
      <c r="D11" s="152"/>
      <c r="E11" s="91" t="s">
        <v>7</v>
      </c>
      <c r="F11" s="91" t="s">
        <v>0</v>
      </c>
      <c r="G11" s="91" t="s">
        <v>7</v>
      </c>
      <c r="H11" s="91" t="s">
        <v>0</v>
      </c>
      <c r="I11" s="54"/>
    </row>
    <row r="12" spans="1:9">
      <c r="A12" s="91">
        <v>0</v>
      </c>
      <c r="B12" s="91">
        <v>1</v>
      </c>
      <c r="C12" s="90">
        <v>2</v>
      </c>
      <c r="D12" s="90">
        <v>3</v>
      </c>
      <c r="E12" s="91">
        <v>4</v>
      </c>
      <c r="F12" s="91">
        <v>5</v>
      </c>
      <c r="G12" s="91">
        <v>6</v>
      </c>
      <c r="H12" s="91">
        <v>7</v>
      </c>
      <c r="I12" s="54"/>
    </row>
    <row r="13" spans="1:9" ht="15">
      <c r="A13" s="118">
        <v>1</v>
      </c>
      <c r="B13" s="119" t="s">
        <v>3</v>
      </c>
      <c r="C13" s="113" t="s">
        <v>27</v>
      </c>
      <c r="D13" s="120">
        <v>38500</v>
      </c>
      <c r="E13" s="3"/>
      <c r="F13" s="2">
        <f>E13*D13</f>
        <v>0</v>
      </c>
      <c r="G13" s="10">
        <v>40</v>
      </c>
      <c r="H13" s="2">
        <f>G13*D13</f>
        <v>1540000</v>
      </c>
      <c r="I13" s="63"/>
    </row>
    <row r="14" spans="1:9" ht="15">
      <c r="A14" s="118">
        <v>2</v>
      </c>
      <c r="B14" s="119" t="s">
        <v>19</v>
      </c>
      <c r="C14" s="113" t="s">
        <v>28</v>
      </c>
      <c r="D14" s="120">
        <v>2150</v>
      </c>
      <c r="E14" s="82"/>
      <c r="F14" s="2"/>
      <c r="G14" s="10">
        <v>1363.52</v>
      </c>
      <c r="H14" s="2">
        <f>G14*D14</f>
        <v>2931568</v>
      </c>
      <c r="I14" s="63"/>
    </row>
    <row r="15" spans="1:9" ht="29.25" customHeight="1">
      <c r="A15" s="118">
        <v>3</v>
      </c>
      <c r="B15" s="15" t="s">
        <v>29</v>
      </c>
      <c r="C15" s="16" t="s">
        <v>18</v>
      </c>
      <c r="D15" s="120">
        <v>26300</v>
      </c>
      <c r="E15" s="48"/>
      <c r="F15" s="2">
        <f>E15*D15</f>
        <v>0</v>
      </c>
      <c r="G15" s="10">
        <v>26.75</v>
      </c>
      <c r="H15" s="2">
        <f>G15*D15</f>
        <v>703525</v>
      </c>
      <c r="I15" s="63"/>
    </row>
    <row r="16" spans="1:9" ht="15.75">
      <c r="A16" s="58" t="s">
        <v>44</v>
      </c>
      <c r="B16" s="124" t="s">
        <v>59</v>
      </c>
      <c r="C16" s="4"/>
      <c r="D16" s="17"/>
      <c r="E16" s="114"/>
      <c r="F16" s="115">
        <f>F13+F14+F15</f>
        <v>0</v>
      </c>
      <c r="G16" s="10"/>
      <c r="H16" s="115">
        <f>H13+H14+H15</f>
        <v>5175093</v>
      </c>
      <c r="I16" s="63"/>
    </row>
    <row r="17" spans="1:11" ht="27" customHeight="1">
      <c r="A17" s="118">
        <v>4</v>
      </c>
      <c r="B17" s="72" t="s">
        <v>63</v>
      </c>
      <c r="C17" s="18" t="s">
        <v>28</v>
      </c>
      <c r="D17" s="120">
        <v>46000</v>
      </c>
      <c r="E17" s="8">
        <v>303</v>
      </c>
      <c r="F17" s="9">
        <f>E17*D17</f>
        <v>13938000</v>
      </c>
      <c r="G17" s="10">
        <f>890+E17</f>
        <v>1193</v>
      </c>
      <c r="H17" s="9">
        <f>G17*D17</f>
        <v>54878000</v>
      </c>
      <c r="I17" s="63">
        <v>54878000</v>
      </c>
      <c r="K17" s="127"/>
    </row>
    <row r="18" spans="1:11" ht="19.5" customHeight="1">
      <c r="A18" s="118">
        <v>5</v>
      </c>
      <c r="B18" s="72" t="s">
        <v>124</v>
      </c>
      <c r="C18" s="96" t="s">
        <v>81</v>
      </c>
      <c r="D18" s="120">
        <v>44500</v>
      </c>
      <c r="E18" s="8">
        <v>20</v>
      </c>
      <c r="F18" s="9">
        <f>E18*D18</f>
        <v>890000</v>
      </c>
      <c r="G18" s="10">
        <f>10+E18</f>
        <v>30</v>
      </c>
      <c r="H18" s="9">
        <f>G18*D18</f>
        <v>1335000</v>
      </c>
      <c r="I18" s="63"/>
      <c r="K18" s="127"/>
    </row>
    <row r="19" spans="1:11" ht="15">
      <c r="A19" s="118">
        <v>6</v>
      </c>
      <c r="B19" s="119" t="s">
        <v>80</v>
      </c>
      <c r="C19" s="96" t="s">
        <v>81</v>
      </c>
      <c r="D19" s="120">
        <v>44500</v>
      </c>
      <c r="E19" s="8"/>
      <c r="F19" s="9">
        <f>E19*D19</f>
        <v>0</v>
      </c>
      <c r="G19" s="10">
        <v>20</v>
      </c>
      <c r="H19" s="9">
        <f>G19*D19</f>
        <v>890000</v>
      </c>
      <c r="I19" s="63"/>
      <c r="K19" s="127"/>
    </row>
    <row r="20" spans="1:11" ht="15.75">
      <c r="A20" s="121" t="s">
        <v>45</v>
      </c>
      <c r="B20" s="124" t="s">
        <v>62</v>
      </c>
      <c r="C20" s="113"/>
      <c r="D20" s="20"/>
      <c r="E20" s="114"/>
      <c r="F20" s="115">
        <f>SUM(F17:F19)</f>
        <v>14828000</v>
      </c>
      <c r="G20" s="10"/>
      <c r="H20" s="115">
        <f>SUM(H17:H19)</f>
        <v>57103000</v>
      </c>
      <c r="I20" s="63">
        <f>H20-F20</f>
        <v>42275000</v>
      </c>
      <c r="K20" s="127"/>
    </row>
    <row r="21" spans="1:11" ht="16.5" customHeight="1">
      <c r="A21" s="118">
        <v>6</v>
      </c>
      <c r="B21" s="73" t="s">
        <v>30</v>
      </c>
      <c r="C21" s="113" t="s">
        <v>31</v>
      </c>
      <c r="D21" s="120">
        <v>44700</v>
      </c>
      <c r="E21" s="8"/>
      <c r="F21" s="9">
        <f>E21*D21</f>
        <v>0</v>
      </c>
      <c r="G21" s="10">
        <f t="shared" ref="G21" si="0">E21</f>
        <v>0</v>
      </c>
      <c r="H21" s="9">
        <f>G21*D21</f>
        <v>0</v>
      </c>
      <c r="I21" s="63"/>
      <c r="K21" s="127"/>
    </row>
    <row r="22" spans="1:11" ht="12" customHeight="1">
      <c r="A22" s="21" t="s">
        <v>46</v>
      </c>
      <c r="B22" s="74" t="s">
        <v>71</v>
      </c>
      <c r="C22" s="113"/>
      <c r="D22" s="120"/>
      <c r="E22" s="8"/>
      <c r="F22" s="114">
        <v>0</v>
      </c>
      <c r="G22" s="8"/>
      <c r="H22" s="114">
        <v>0</v>
      </c>
      <c r="I22" s="63"/>
      <c r="K22" s="127"/>
    </row>
    <row r="23" spans="1:11" ht="15.75" customHeight="1">
      <c r="A23" s="118">
        <v>7</v>
      </c>
      <c r="B23" s="100" t="s">
        <v>82</v>
      </c>
      <c r="C23" s="113" t="s">
        <v>20</v>
      </c>
      <c r="D23" s="120">
        <v>25200</v>
      </c>
      <c r="E23" s="8"/>
      <c r="F23" s="9">
        <f t="shared" ref="F23" si="1">E23*D23</f>
        <v>0</v>
      </c>
      <c r="G23" s="8">
        <f t="shared" ref="G23" si="2">E23</f>
        <v>0</v>
      </c>
      <c r="H23" s="9">
        <f t="shared" ref="H23" si="3">G23*D23</f>
        <v>0</v>
      </c>
      <c r="I23" s="63"/>
      <c r="J23" s="144"/>
      <c r="K23" s="145"/>
    </row>
    <row r="24" spans="1:11" ht="14.25" customHeight="1">
      <c r="A24" s="118">
        <v>8</v>
      </c>
      <c r="B24" s="100" t="s">
        <v>83</v>
      </c>
      <c r="C24" s="113" t="s">
        <v>20</v>
      </c>
      <c r="D24" s="120">
        <v>11900</v>
      </c>
      <c r="E24" s="8">
        <v>31</v>
      </c>
      <c r="F24" s="9">
        <f>E24*D24</f>
        <v>368900</v>
      </c>
      <c r="G24" s="8">
        <f>111+E24</f>
        <v>142</v>
      </c>
      <c r="H24" s="9">
        <f>G24*D24</f>
        <v>1689800</v>
      </c>
      <c r="I24" s="63"/>
      <c r="K24" s="145"/>
    </row>
    <row r="25" spans="1:11" ht="15">
      <c r="A25" s="118">
        <v>9</v>
      </c>
      <c r="B25" s="119" t="s">
        <v>84</v>
      </c>
      <c r="C25" s="113" t="s">
        <v>20</v>
      </c>
      <c r="D25" s="120">
        <v>18300</v>
      </c>
      <c r="E25" s="8">
        <v>30</v>
      </c>
      <c r="F25" s="9">
        <f t="shared" ref="F25:F32" si="4">E25*D25</f>
        <v>549000</v>
      </c>
      <c r="G25" s="8">
        <f t="shared" ref="G25:G29" si="5">E25</f>
        <v>30</v>
      </c>
      <c r="H25" s="9">
        <f t="shared" ref="H25:H32" si="6">G25*D25</f>
        <v>549000</v>
      </c>
      <c r="I25" s="63"/>
      <c r="J25" s="156"/>
      <c r="K25" s="145"/>
    </row>
    <row r="26" spans="1:11" ht="15">
      <c r="A26" s="118">
        <v>10</v>
      </c>
      <c r="B26" s="119" t="s">
        <v>85</v>
      </c>
      <c r="C26" s="113" t="s">
        <v>20</v>
      </c>
      <c r="D26" s="120">
        <v>6950</v>
      </c>
      <c r="E26" s="8">
        <v>57</v>
      </c>
      <c r="F26" s="9">
        <f t="shared" si="4"/>
        <v>396150</v>
      </c>
      <c r="G26" s="8">
        <f>114+20+20+E26</f>
        <v>211</v>
      </c>
      <c r="H26" s="9">
        <f t="shared" si="6"/>
        <v>1466450</v>
      </c>
      <c r="I26" s="63"/>
      <c r="K26" s="145"/>
    </row>
    <row r="27" spans="1:11" ht="15">
      <c r="A27" s="118">
        <v>11</v>
      </c>
      <c r="B27" s="119" t="s">
        <v>86</v>
      </c>
      <c r="C27" s="113" t="s">
        <v>20</v>
      </c>
      <c r="D27" s="120">
        <v>6950</v>
      </c>
      <c r="E27" s="8"/>
      <c r="F27" s="9">
        <f t="shared" si="4"/>
        <v>0</v>
      </c>
      <c r="G27" s="8">
        <f t="shared" si="5"/>
        <v>0</v>
      </c>
      <c r="H27" s="9">
        <f t="shared" si="6"/>
        <v>0</v>
      </c>
      <c r="I27" s="63"/>
      <c r="J27" s="144"/>
      <c r="K27" s="145"/>
    </row>
    <row r="28" spans="1:11" ht="15">
      <c r="A28" s="118">
        <v>12</v>
      </c>
      <c r="B28" s="119" t="s">
        <v>87</v>
      </c>
      <c r="C28" s="113" t="s">
        <v>20</v>
      </c>
      <c r="D28" s="120">
        <v>7950</v>
      </c>
      <c r="E28" s="8"/>
      <c r="F28" s="9">
        <f t="shared" si="4"/>
        <v>0</v>
      </c>
      <c r="G28" s="8">
        <f t="shared" si="5"/>
        <v>0</v>
      </c>
      <c r="H28" s="9">
        <f t="shared" si="6"/>
        <v>0</v>
      </c>
      <c r="I28" s="63"/>
      <c r="K28" s="127"/>
    </row>
    <row r="29" spans="1:11" ht="15">
      <c r="A29" s="118">
        <v>13</v>
      </c>
      <c r="B29" s="119" t="s">
        <v>88</v>
      </c>
      <c r="C29" s="113" t="s">
        <v>20</v>
      </c>
      <c r="D29" s="120">
        <v>7950</v>
      </c>
      <c r="E29" s="8"/>
      <c r="F29" s="9">
        <f t="shared" si="4"/>
        <v>0</v>
      </c>
      <c r="G29" s="8">
        <f t="shared" si="5"/>
        <v>0</v>
      </c>
      <c r="H29" s="9">
        <f t="shared" si="6"/>
        <v>0</v>
      </c>
      <c r="I29" s="63"/>
      <c r="K29" s="127"/>
    </row>
    <row r="30" spans="1:11" ht="15">
      <c r="A30" s="118">
        <v>14</v>
      </c>
      <c r="B30" s="119" t="s">
        <v>89</v>
      </c>
      <c r="C30" s="113" t="s">
        <v>20</v>
      </c>
      <c r="D30" s="120">
        <v>7950</v>
      </c>
      <c r="E30" s="8"/>
      <c r="F30" s="9">
        <f t="shared" si="4"/>
        <v>0</v>
      </c>
      <c r="G30" s="8">
        <v>20</v>
      </c>
      <c r="H30" s="9">
        <f t="shared" si="6"/>
        <v>159000</v>
      </c>
      <c r="I30" s="63"/>
      <c r="K30" s="145"/>
    </row>
    <row r="31" spans="1:11" ht="15">
      <c r="A31" s="118">
        <v>15</v>
      </c>
      <c r="B31" s="119" t="s">
        <v>90</v>
      </c>
      <c r="C31" s="113" t="s">
        <v>20</v>
      </c>
      <c r="D31" s="120">
        <v>19200</v>
      </c>
      <c r="E31" s="8"/>
      <c r="F31" s="9">
        <f t="shared" si="4"/>
        <v>0</v>
      </c>
      <c r="G31" s="8">
        <v>20</v>
      </c>
      <c r="H31" s="9">
        <f t="shared" si="6"/>
        <v>384000</v>
      </c>
      <c r="I31" s="63"/>
      <c r="K31" s="145"/>
    </row>
    <row r="32" spans="1:11" ht="15">
      <c r="A32" s="118">
        <v>16</v>
      </c>
      <c r="B32" s="119" t="s">
        <v>125</v>
      </c>
      <c r="C32" s="118" t="s">
        <v>20</v>
      </c>
      <c r="D32" s="155">
        <v>65700</v>
      </c>
      <c r="E32" s="8">
        <v>20</v>
      </c>
      <c r="F32" s="9">
        <f t="shared" si="4"/>
        <v>1314000</v>
      </c>
      <c r="G32" s="8">
        <v>20</v>
      </c>
      <c r="H32" s="9">
        <f t="shared" si="6"/>
        <v>1314000</v>
      </c>
      <c r="I32" s="63"/>
      <c r="K32" s="145"/>
    </row>
    <row r="33" spans="1:11" ht="15.75">
      <c r="A33" s="121" t="s">
        <v>47</v>
      </c>
      <c r="B33" s="129" t="s">
        <v>110</v>
      </c>
      <c r="C33" s="113"/>
      <c r="D33" s="120"/>
      <c r="E33" s="114"/>
      <c r="F33" s="115">
        <f>F23+F24+F25+F26+F27+F28+F29+F30+F31</f>
        <v>1314050</v>
      </c>
      <c r="G33" s="114"/>
      <c r="H33" s="115">
        <f>H23+H24+H25+H26+H27+H28+H29+H30+H31</f>
        <v>4248250</v>
      </c>
      <c r="I33" s="63"/>
      <c r="K33" s="127"/>
    </row>
    <row r="34" spans="1:11" ht="15">
      <c r="A34" s="118">
        <v>17</v>
      </c>
      <c r="B34" s="122" t="s">
        <v>91</v>
      </c>
      <c r="C34" s="113" t="s">
        <v>92</v>
      </c>
      <c r="D34" s="120">
        <v>2000</v>
      </c>
      <c r="E34" s="8">
        <v>1000</v>
      </c>
      <c r="F34" s="117">
        <f>E34*D34</f>
        <v>2000000</v>
      </c>
      <c r="G34" s="116">
        <f>2000+900+900+E34</f>
        <v>4800</v>
      </c>
      <c r="H34" s="117">
        <f>G34*D34</f>
        <v>9600000</v>
      </c>
      <c r="I34" s="63"/>
      <c r="K34" s="145"/>
    </row>
    <row r="35" spans="1:11" ht="15">
      <c r="A35" s="118">
        <v>18</v>
      </c>
      <c r="B35" s="119" t="s">
        <v>93</v>
      </c>
      <c r="C35" s="113" t="s">
        <v>92</v>
      </c>
      <c r="D35" s="120">
        <v>2000</v>
      </c>
      <c r="E35" s="8">
        <v>4500</v>
      </c>
      <c r="F35" s="117">
        <f t="shared" ref="F35:F36" si="7">E35*D35</f>
        <v>9000000</v>
      </c>
      <c r="G35" s="116">
        <f>8300+4500+4600+E35</f>
        <v>21900</v>
      </c>
      <c r="H35" s="117">
        <f t="shared" ref="H35:H36" si="8">G35*D35</f>
        <v>43800000</v>
      </c>
      <c r="I35" s="63"/>
      <c r="K35" s="145"/>
    </row>
    <row r="36" spans="1:11" ht="15">
      <c r="A36" s="118">
        <v>19</v>
      </c>
      <c r="B36" s="119" t="s">
        <v>94</v>
      </c>
      <c r="C36" s="113" t="s">
        <v>92</v>
      </c>
      <c r="D36" s="120">
        <v>2450</v>
      </c>
      <c r="E36" s="8">
        <v>800</v>
      </c>
      <c r="F36" s="117">
        <f t="shared" si="7"/>
        <v>1960000</v>
      </c>
      <c r="G36" s="116">
        <f>2500+1600+1600+E36</f>
        <v>6500</v>
      </c>
      <c r="H36" s="117">
        <f t="shared" si="8"/>
        <v>15925000</v>
      </c>
      <c r="I36" s="63"/>
      <c r="K36" s="145"/>
    </row>
    <row r="37" spans="1:11" ht="15.75">
      <c r="A37" s="121" t="s">
        <v>48</v>
      </c>
      <c r="B37" s="124" t="s">
        <v>119</v>
      </c>
      <c r="C37" s="113"/>
      <c r="D37" s="123"/>
      <c r="E37" s="114"/>
      <c r="F37" s="115">
        <f>F36+F35+F34</f>
        <v>12960000</v>
      </c>
      <c r="G37" s="114"/>
      <c r="H37" s="115">
        <f>H36+H35+H34</f>
        <v>69325000</v>
      </c>
      <c r="I37" s="63">
        <f>H37-F37</f>
        <v>56365000</v>
      </c>
      <c r="K37" s="127"/>
    </row>
    <row r="38" spans="1:11" ht="14.25" customHeight="1">
      <c r="A38" s="118">
        <v>20</v>
      </c>
      <c r="B38" s="84" t="s">
        <v>76</v>
      </c>
      <c r="C38" s="85" t="s">
        <v>77</v>
      </c>
      <c r="D38" s="86">
        <v>155000</v>
      </c>
      <c r="E38" s="88"/>
      <c r="F38" s="117">
        <f>E38*D38</f>
        <v>0</v>
      </c>
      <c r="G38" s="116">
        <f>30</f>
        <v>30</v>
      </c>
      <c r="H38" s="117">
        <f>G38*D38</f>
        <v>4650000</v>
      </c>
      <c r="I38" s="63"/>
      <c r="K38" s="127"/>
    </row>
    <row r="39" spans="1:11" ht="24" customHeight="1">
      <c r="A39" s="121" t="s">
        <v>49</v>
      </c>
      <c r="B39" s="87" t="s">
        <v>78</v>
      </c>
      <c r="C39" s="85"/>
      <c r="D39" s="86"/>
      <c r="E39" s="88"/>
      <c r="F39" s="117"/>
      <c r="G39" s="116"/>
      <c r="H39" s="115">
        <f>H38</f>
        <v>4650000</v>
      </c>
      <c r="I39" s="63"/>
      <c r="K39" s="127"/>
    </row>
    <row r="40" spans="1:11" ht="15.75">
      <c r="A40" s="121" t="s">
        <v>50</v>
      </c>
      <c r="B40" s="124" t="s">
        <v>117</v>
      </c>
      <c r="C40" s="113"/>
      <c r="D40" s="120"/>
      <c r="E40" s="8"/>
      <c r="F40" s="115">
        <f>F20+F22+F37+F33</f>
        <v>29102050</v>
      </c>
      <c r="G40" s="8"/>
      <c r="H40" s="115">
        <f>H20+H22+H37+H33+H39</f>
        <v>135326250</v>
      </c>
      <c r="I40" s="63">
        <f>H40-F40</f>
        <v>106224200</v>
      </c>
      <c r="K40" s="127"/>
    </row>
    <row r="41" spans="1:11" ht="15">
      <c r="A41" s="118">
        <v>21</v>
      </c>
      <c r="B41" s="24" t="s">
        <v>4</v>
      </c>
      <c r="C41" s="113" t="s">
        <v>18</v>
      </c>
      <c r="D41" s="106">
        <v>48200</v>
      </c>
      <c r="E41" s="8"/>
      <c r="F41" s="9">
        <f>E41*D41</f>
        <v>0</v>
      </c>
      <c r="G41" s="8">
        <f>215+280+320+280+E41</f>
        <v>1095</v>
      </c>
      <c r="H41" s="9">
        <f>G41*D41</f>
        <v>52779000</v>
      </c>
      <c r="I41" s="63"/>
      <c r="K41" s="145"/>
    </row>
    <row r="42" spans="1:11" ht="15">
      <c r="A42" s="118">
        <v>22</v>
      </c>
      <c r="B42" s="24" t="s">
        <v>9</v>
      </c>
      <c r="C42" s="113" t="s">
        <v>21</v>
      </c>
      <c r="D42" s="106">
        <v>32500</v>
      </c>
      <c r="E42" s="114"/>
      <c r="F42" s="9">
        <f>E42*D42</f>
        <v>0</v>
      </c>
      <c r="G42" s="114"/>
      <c r="H42" s="9">
        <f>G42*D42</f>
        <v>0</v>
      </c>
      <c r="I42" s="63"/>
      <c r="K42" s="127"/>
    </row>
    <row r="43" spans="1:11" ht="15.75">
      <c r="A43" s="121" t="s">
        <v>51</v>
      </c>
      <c r="B43" s="124" t="s">
        <v>109</v>
      </c>
      <c r="C43" s="113"/>
      <c r="D43" s="106"/>
      <c r="E43" s="114"/>
      <c r="F43" s="115">
        <f>F41+F42</f>
        <v>0</v>
      </c>
      <c r="G43" s="114"/>
      <c r="H43" s="115">
        <f>H41+H42</f>
        <v>52779000</v>
      </c>
      <c r="I43" s="63"/>
      <c r="K43" s="127"/>
    </row>
    <row r="44" spans="1:11" ht="15">
      <c r="A44" s="118">
        <v>23</v>
      </c>
      <c r="B44" s="24" t="s">
        <v>8</v>
      </c>
      <c r="C44" s="113" t="s">
        <v>18</v>
      </c>
      <c r="D44" s="106">
        <v>14500</v>
      </c>
      <c r="E44" s="116">
        <v>630</v>
      </c>
      <c r="F44" s="117">
        <f>E44*D44</f>
        <v>9135000</v>
      </c>
      <c r="G44" s="116">
        <f>1260+630+630+E44</f>
        <v>3150</v>
      </c>
      <c r="H44" s="9">
        <f>G44*D44</f>
        <v>45675000</v>
      </c>
      <c r="I44" s="63"/>
      <c r="J44" s="127"/>
      <c r="K44" s="145"/>
    </row>
    <row r="45" spans="1:11" ht="15.75">
      <c r="A45" s="121" t="s">
        <v>52</v>
      </c>
      <c r="B45" s="112" t="s">
        <v>108</v>
      </c>
      <c r="C45" s="113"/>
      <c r="D45" s="106"/>
      <c r="E45" s="116"/>
      <c r="F45" s="115">
        <f>F44</f>
        <v>9135000</v>
      </c>
      <c r="G45" s="114"/>
      <c r="H45" s="115">
        <f>H44</f>
        <v>45675000</v>
      </c>
      <c r="I45" s="63">
        <f>H45-F45</f>
        <v>36540000</v>
      </c>
      <c r="K45" s="127"/>
    </row>
    <row r="46" spans="1:11" ht="15.75" customHeight="1">
      <c r="A46" s="21" t="s">
        <v>53</v>
      </c>
      <c r="B46" s="53" t="s">
        <v>118</v>
      </c>
      <c r="C46" s="26"/>
      <c r="D46" s="27"/>
      <c r="E46" s="141"/>
      <c r="F46" s="29">
        <f>F16+F40+F45+F43</f>
        <v>38237050</v>
      </c>
      <c r="G46" s="142"/>
      <c r="H46" s="29">
        <f>H45+H43+H40+H16</f>
        <v>238955343</v>
      </c>
      <c r="I46" s="63">
        <f>H46-F46</f>
        <v>200718293</v>
      </c>
      <c r="K46" s="127"/>
    </row>
    <row r="47" spans="1:11" ht="14.25" customHeight="1">
      <c r="A47" s="118">
        <v>24</v>
      </c>
      <c r="B47" s="51" t="s">
        <v>74</v>
      </c>
      <c r="C47" s="113" t="s">
        <v>22</v>
      </c>
      <c r="D47" s="120">
        <v>180000</v>
      </c>
      <c r="E47" s="116"/>
      <c r="F47" s="143">
        <f>E47*D47</f>
        <v>0</v>
      </c>
      <c r="G47" s="116">
        <v>6</v>
      </c>
      <c r="H47" s="32">
        <f>G47*D47</f>
        <v>1080000</v>
      </c>
      <c r="I47" s="63"/>
      <c r="K47" s="127"/>
    </row>
    <row r="48" spans="1:11" ht="15">
      <c r="A48" s="118">
        <v>25</v>
      </c>
      <c r="B48" s="76" t="s">
        <v>10</v>
      </c>
      <c r="C48" s="33" t="s">
        <v>23</v>
      </c>
      <c r="D48" s="31">
        <v>1950000</v>
      </c>
      <c r="E48" s="116">
        <v>1</v>
      </c>
      <c r="F48" s="143">
        <f t="shared" ref="F48:F50" si="9">E48*D48</f>
        <v>1950000</v>
      </c>
      <c r="G48" s="116">
        <f>6+1+1+E48</f>
        <v>9</v>
      </c>
      <c r="H48" s="32">
        <f t="shared" ref="H48:H50" si="10">G48*D48</f>
        <v>17550000</v>
      </c>
      <c r="I48" s="63"/>
      <c r="K48" s="145"/>
    </row>
    <row r="49" spans="1:12" ht="24" customHeight="1">
      <c r="A49" s="118">
        <v>26</v>
      </c>
      <c r="B49" s="51" t="s">
        <v>40</v>
      </c>
      <c r="C49" s="34" t="s">
        <v>32</v>
      </c>
      <c r="D49" s="120">
        <v>2000000</v>
      </c>
      <c r="E49" s="116"/>
      <c r="F49" s="143">
        <f t="shared" si="9"/>
        <v>0</v>
      </c>
      <c r="G49" s="116">
        <f t="shared" ref="G49:G50" si="11">E49</f>
        <v>0</v>
      </c>
      <c r="H49" s="32">
        <f t="shared" si="10"/>
        <v>0</v>
      </c>
      <c r="I49" s="63"/>
      <c r="K49" s="127"/>
    </row>
    <row r="50" spans="1:12" ht="15">
      <c r="A50" s="118">
        <v>27</v>
      </c>
      <c r="B50" s="76" t="s">
        <v>73</v>
      </c>
      <c r="C50" s="34" t="s">
        <v>24</v>
      </c>
      <c r="D50" s="120">
        <v>300000</v>
      </c>
      <c r="E50" s="8"/>
      <c r="F50" s="32">
        <f t="shared" si="9"/>
        <v>0</v>
      </c>
      <c r="G50" s="8">
        <f t="shared" si="11"/>
        <v>0</v>
      </c>
      <c r="H50" s="32">
        <f t="shared" si="10"/>
        <v>0</v>
      </c>
      <c r="I50" s="63"/>
      <c r="K50" s="127"/>
    </row>
    <row r="51" spans="1:12" ht="15">
      <c r="A51" s="118">
        <v>28</v>
      </c>
      <c r="B51" s="77" t="s">
        <v>33</v>
      </c>
      <c r="C51" s="34" t="s">
        <v>25</v>
      </c>
      <c r="D51" s="120">
        <v>200000</v>
      </c>
      <c r="E51" s="8"/>
      <c r="F51" s="32">
        <f>E51*D51</f>
        <v>0</v>
      </c>
      <c r="G51" s="8">
        <f>1+1+E51</f>
        <v>2</v>
      </c>
      <c r="H51" s="32">
        <f>G51*D51</f>
        <v>400000</v>
      </c>
      <c r="I51" s="63"/>
      <c r="K51" s="127"/>
    </row>
    <row r="52" spans="1:12" ht="15.75">
      <c r="A52" s="49" t="s">
        <v>54</v>
      </c>
      <c r="B52" s="78" t="s">
        <v>116</v>
      </c>
      <c r="C52" s="34"/>
      <c r="D52" s="120"/>
      <c r="E52" s="8"/>
      <c r="F52" s="115">
        <f>F47+F48+F49+F50+F51</f>
        <v>1950000</v>
      </c>
      <c r="G52" s="114"/>
      <c r="H52" s="115">
        <f>H47+H48+H49+H50+H51</f>
        <v>19030000</v>
      </c>
      <c r="I52" s="63"/>
      <c r="K52" s="127"/>
    </row>
    <row r="53" spans="1:12" ht="15">
      <c r="A53" s="92">
        <v>29</v>
      </c>
      <c r="B53" s="110" t="s">
        <v>95</v>
      </c>
      <c r="C53" s="107" t="s">
        <v>20</v>
      </c>
      <c r="D53" s="120">
        <v>18000</v>
      </c>
      <c r="E53" s="8"/>
      <c r="F53" s="117">
        <f>E53*D53</f>
        <v>0</v>
      </c>
      <c r="G53" s="116">
        <v>20</v>
      </c>
      <c r="H53" s="117">
        <f>G53*D53</f>
        <v>360000</v>
      </c>
      <c r="I53" s="63">
        <f>H53</f>
        <v>360000</v>
      </c>
      <c r="K53" s="127"/>
    </row>
    <row r="54" spans="1:12" ht="15">
      <c r="A54" s="92">
        <v>30</v>
      </c>
      <c r="B54" s="110" t="s">
        <v>96</v>
      </c>
      <c r="C54" s="107" t="s">
        <v>20</v>
      </c>
      <c r="D54" s="106">
        <v>27000</v>
      </c>
      <c r="E54" s="8">
        <v>1214</v>
      </c>
      <c r="F54" s="117">
        <f>E54*D54</f>
        <v>32778000</v>
      </c>
      <c r="G54" s="116">
        <f>185+40+40+E54</f>
        <v>1479</v>
      </c>
      <c r="H54" s="117">
        <f t="shared" ref="H54:H67" si="12">G54*D54</f>
        <v>39933000</v>
      </c>
      <c r="I54" s="63">
        <f>H54-F54</f>
        <v>7155000</v>
      </c>
      <c r="K54" s="145"/>
    </row>
    <row r="55" spans="1:12" ht="15">
      <c r="A55" s="92">
        <v>31</v>
      </c>
      <c r="B55" s="108" t="s">
        <v>97</v>
      </c>
      <c r="C55" s="107" t="s">
        <v>20</v>
      </c>
      <c r="D55" s="106">
        <v>25000</v>
      </c>
      <c r="E55" s="8"/>
      <c r="F55" s="117">
        <f t="shared" ref="F54:F67" si="13">E55*D55</f>
        <v>0</v>
      </c>
      <c r="G55" s="116">
        <v>20</v>
      </c>
      <c r="H55" s="117">
        <f t="shared" si="12"/>
        <v>500000</v>
      </c>
      <c r="I55" s="63">
        <f>H55-F55</f>
        <v>500000</v>
      </c>
      <c r="K55" s="145"/>
    </row>
    <row r="56" spans="1:12" ht="15">
      <c r="A56" s="92">
        <v>32</v>
      </c>
      <c r="B56" s="109" t="s">
        <v>98</v>
      </c>
      <c r="C56" s="107" t="s">
        <v>20</v>
      </c>
      <c r="D56" s="106">
        <v>35500</v>
      </c>
      <c r="E56" s="8">
        <v>20</v>
      </c>
      <c r="F56" s="117">
        <f>E56*D56</f>
        <v>710000</v>
      </c>
      <c r="G56" s="116">
        <f t="shared" ref="G56:G62" si="14">E56</f>
        <v>20</v>
      </c>
      <c r="H56" s="117">
        <f t="shared" si="12"/>
        <v>710000</v>
      </c>
      <c r="I56" s="63">
        <f t="shared" ref="I56:I67" si="15">H56-F56</f>
        <v>0</v>
      </c>
      <c r="J56" s="157"/>
      <c r="K56" s="158"/>
      <c r="L56" s="156"/>
    </row>
    <row r="57" spans="1:12" ht="15">
      <c r="A57" s="92">
        <v>33</v>
      </c>
      <c r="B57" s="108" t="s">
        <v>99</v>
      </c>
      <c r="C57" s="107" t="s">
        <v>20</v>
      </c>
      <c r="D57" s="120">
        <v>32400</v>
      </c>
      <c r="E57" s="8">
        <v>290</v>
      </c>
      <c r="F57" s="117">
        <f>E57*D57</f>
        <v>9396000</v>
      </c>
      <c r="G57" s="116">
        <f>10+E57</f>
        <v>300</v>
      </c>
      <c r="H57" s="117">
        <f t="shared" si="12"/>
        <v>9720000</v>
      </c>
      <c r="I57" s="63">
        <f t="shared" si="15"/>
        <v>324000</v>
      </c>
      <c r="J57" s="157"/>
      <c r="K57" s="158"/>
      <c r="L57" s="156"/>
    </row>
    <row r="58" spans="1:12" ht="15">
      <c r="A58" s="92">
        <v>34</v>
      </c>
      <c r="B58" s="108" t="s">
        <v>100</v>
      </c>
      <c r="C58" s="107" t="s">
        <v>20</v>
      </c>
      <c r="D58" s="105">
        <v>14400</v>
      </c>
      <c r="E58" s="8">
        <v>290</v>
      </c>
      <c r="F58" s="117">
        <f>E58*D58</f>
        <v>4176000</v>
      </c>
      <c r="G58" s="116">
        <v>300</v>
      </c>
      <c r="H58" s="117">
        <f t="shared" si="12"/>
        <v>4320000</v>
      </c>
      <c r="I58" s="63">
        <f t="shared" si="15"/>
        <v>144000</v>
      </c>
      <c r="J58" s="157"/>
      <c r="K58" s="158"/>
      <c r="L58" s="156"/>
    </row>
    <row r="59" spans="1:12" ht="15">
      <c r="A59" s="92">
        <v>35</v>
      </c>
      <c r="B59" s="108" t="s">
        <v>101</v>
      </c>
      <c r="C59" s="107" t="s">
        <v>20</v>
      </c>
      <c r="D59" s="120">
        <v>32400</v>
      </c>
      <c r="E59" s="8">
        <v>15</v>
      </c>
      <c r="F59" s="117">
        <f>E59*D59</f>
        <v>486000</v>
      </c>
      <c r="G59" s="116">
        <f t="shared" si="14"/>
        <v>15</v>
      </c>
      <c r="H59" s="117">
        <f t="shared" si="12"/>
        <v>486000</v>
      </c>
      <c r="I59" s="63">
        <f t="shared" si="15"/>
        <v>0</v>
      </c>
      <c r="J59" s="157"/>
      <c r="K59" s="158"/>
      <c r="L59" s="156"/>
    </row>
    <row r="60" spans="1:12" ht="15">
      <c r="A60" s="92">
        <v>36</v>
      </c>
      <c r="B60" s="108" t="s">
        <v>102</v>
      </c>
      <c r="C60" s="107" t="s">
        <v>20</v>
      </c>
      <c r="D60" s="105">
        <v>14400</v>
      </c>
      <c r="E60" s="8">
        <v>15</v>
      </c>
      <c r="F60" s="117">
        <f t="shared" si="13"/>
        <v>216000</v>
      </c>
      <c r="G60" s="116">
        <f t="shared" si="14"/>
        <v>15</v>
      </c>
      <c r="H60" s="117">
        <f t="shared" si="12"/>
        <v>216000</v>
      </c>
      <c r="I60" s="63">
        <f t="shared" si="15"/>
        <v>0</v>
      </c>
      <c r="J60" s="157"/>
      <c r="K60" s="158"/>
      <c r="L60" s="156"/>
    </row>
    <row r="61" spans="1:12" ht="15">
      <c r="A61" s="92">
        <v>37</v>
      </c>
      <c r="B61" s="109" t="s">
        <v>103</v>
      </c>
      <c r="C61" s="107" t="s">
        <v>20</v>
      </c>
      <c r="D61" s="105">
        <v>99000</v>
      </c>
      <c r="E61" s="8"/>
      <c r="F61" s="117">
        <f t="shared" si="13"/>
        <v>0</v>
      </c>
      <c r="G61" s="116">
        <f t="shared" si="14"/>
        <v>0</v>
      </c>
      <c r="H61" s="117">
        <f t="shared" si="12"/>
        <v>0</v>
      </c>
      <c r="I61" s="63">
        <f t="shared" si="15"/>
        <v>0</v>
      </c>
      <c r="J61" s="159"/>
      <c r="K61" s="160"/>
    </row>
    <row r="62" spans="1:12" ht="15">
      <c r="A62" s="92">
        <v>38</v>
      </c>
      <c r="B62" s="111" t="s">
        <v>104</v>
      </c>
      <c r="C62" s="107" t="s">
        <v>20</v>
      </c>
      <c r="D62" s="120">
        <v>14850</v>
      </c>
      <c r="E62" s="8">
        <v>30</v>
      </c>
      <c r="F62" s="117">
        <f>E62*D62</f>
        <v>445500</v>
      </c>
      <c r="G62" s="116">
        <f t="shared" si="14"/>
        <v>30</v>
      </c>
      <c r="H62" s="117">
        <f t="shared" si="12"/>
        <v>445500</v>
      </c>
      <c r="I62" s="63">
        <f t="shared" si="15"/>
        <v>0</v>
      </c>
      <c r="J62" s="157"/>
      <c r="K62" s="158"/>
    </row>
    <row r="63" spans="1:12" ht="15">
      <c r="A63" s="130">
        <v>39</v>
      </c>
      <c r="B63" s="108" t="s">
        <v>105</v>
      </c>
      <c r="C63" s="107" t="s">
        <v>20</v>
      </c>
      <c r="D63" s="105">
        <v>8100</v>
      </c>
      <c r="E63" s="8"/>
      <c r="F63" s="117">
        <f t="shared" si="13"/>
        <v>0</v>
      </c>
      <c r="G63" s="116">
        <f>71+20+20+E63</f>
        <v>111</v>
      </c>
      <c r="H63" s="117">
        <f>G63*D63</f>
        <v>899100</v>
      </c>
      <c r="I63" s="63">
        <f t="shared" si="15"/>
        <v>899100</v>
      </c>
      <c r="J63" s="159"/>
      <c r="K63" s="160"/>
    </row>
    <row r="64" spans="1:12" ht="15">
      <c r="A64" s="92">
        <v>40</v>
      </c>
      <c r="B64" s="131" t="s">
        <v>106</v>
      </c>
      <c r="C64" s="132" t="s">
        <v>20</v>
      </c>
      <c r="D64" s="105">
        <v>5400</v>
      </c>
      <c r="E64" s="133">
        <v>3</v>
      </c>
      <c r="F64" s="134">
        <f>E64*D64</f>
        <v>16200</v>
      </c>
      <c r="G64" s="116">
        <f>114+20+20+E64</f>
        <v>157</v>
      </c>
      <c r="H64" s="134">
        <f t="shared" si="12"/>
        <v>847800</v>
      </c>
      <c r="I64" s="63">
        <f t="shared" si="15"/>
        <v>831600</v>
      </c>
      <c r="J64" s="157"/>
      <c r="K64" s="160"/>
    </row>
    <row r="65" spans="1:11" ht="15">
      <c r="A65" s="135">
        <v>41</v>
      </c>
      <c r="B65" s="111" t="s">
        <v>107</v>
      </c>
      <c r="C65" s="107" t="s">
        <v>20</v>
      </c>
      <c r="D65" s="120">
        <v>4500</v>
      </c>
      <c r="E65" s="8">
        <v>1240</v>
      </c>
      <c r="F65" s="117">
        <f t="shared" si="13"/>
        <v>5580000</v>
      </c>
      <c r="G65" s="116">
        <f>20+E65</f>
        <v>1260</v>
      </c>
      <c r="H65" s="117">
        <f t="shared" si="12"/>
        <v>5670000</v>
      </c>
      <c r="I65" s="63">
        <f t="shared" si="15"/>
        <v>90000</v>
      </c>
      <c r="J65" s="157"/>
      <c r="K65" s="160"/>
    </row>
    <row r="66" spans="1:11" ht="15">
      <c r="A66" s="35">
        <v>42</v>
      </c>
      <c r="B66" s="136" t="s">
        <v>34</v>
      </c>
      <c r="C66" s="33" t="s">
        <v>20</v>
      </c>
      <c r="D66" s="137">
        <v>120000</v>
      </c>
      <c r="E66" s="138"/>
      <c r="F66" s="139">
        <f t="shared" si="13"/>
        <v>0</v>
      </c>
      <c r="G66" s="140"/>
      <c r="H66" s="139">
        <f t="shared" si="12"/>
        <v>0</v>
      </c>
      <c r="I66" s="63">
        <f t="shared" si="15"/>
        <v>0</v>
      </c>
      <c r="J66" s="159"/>
      <c r="K66" s="160"/>
    </row>
    <row r="67" spans="1:11" ht="15">
      <c r="A67" s="35">
        <v>43</v>
      </c>
      <c r="B67" s="79" t="s">
        <v>26</v>
      </c>
      <c r="C67" s="34" t="s">
        <v>20</v>
      </c>
      <c r="D67" s="105">
        <v>120000</v>
      </c>
      <c r="E67" s="8"/>
      <c r="F67" s="9">
        <f t="shared" si="13"/>
        <v>0</v>
      </c>
      <c r="G67" s="8">
        <v>5</v>
      </c>
      <c r="H67" s="9">
        <f t="shared" si="12"/>
        <v>600000</v>
      </c>
      <c r="I67" s="63">
        <f t="shared" si="15"/>
        <v>600000</v>
      </c>
      <c r="J67" s="157"/>
      <c r="K67" s="161"/>
    </row>
    <row r="68" spans="1:11" ht="19.5" customHeight="1">
      <c r="A68" s="125" t="s">
        <v>55</v>
      </c>
      <c r="B68" s="80" t="s">
        <v>111</v>
      </c>
      <c r="C68" s="37"/>
      <c r="D68" s="38"/>
      <c r="E68" s="114"/>
      <c r="F68" s="115">
        <f>F53+F54+F55+F57+F58+F63+F64+F65+F62+F60+F59+F56</f>
        <v>53803700</v>
      </c>
      <c r="G68" s="8"/>
      <c r="H68" s="115">
        <f>SUM(H53:H67)</f>
        <v>64707400</v>
      </c>
      <c r="I68" s="63">
        <f>H68-F68</f>
        <v>10903700</v>
      </c>
      <c r="J68" s="159"/>
      <c r="K68" s="160"/>
    </row>
    <row r="69" spans="1:11" ht="24" customHeight="1">
      <c r="A69" s="125" t="s">
        <v>56</v>
      </c>
      <c r="B69" s="53" t="s">
        <v>72</v>
      </c>
      <c r="C69" s="125"/>
      <c r="D69" s="61"/>
      <c r="E69" s="62"/>
      <c r="F69" s="46">
        <f>F68+F52</f>
        <v>55753700</v>
      </c>
      <c r="G69" s="47"/>
      <c r="H69" s="46">
        <f>H68+H52</f>
        <v>83737400</v>
      </c>
      <c r="I69" s="63">
        <f>H69-F69</f>
        <v>27983700</v>
      </c>
      <c r="K69" s="127"/>
    </row>
    <row r="70" spans="1:11" ht="15.75">
      <c r="A70" s="125" t="s">
        <v>57</v>
      </c>
      <c r="B70" s="52" t="s">
        <v>112</v>
      </c>
      <c r="C70" s="125"/>
      <c r="D70" s="61"/>
      <c r="E70" s="62"/>
      <c r="F70" s="46">
        <f>F69+F46</f>
        <v>93990750</v>
      </c>
      <c r="G70" s="47"/>
      <c r="H70" s="46">
        <f>H69+H46</f>
        <v>322692743</v>
      </c>
      <c r="I70" s="63">
        <f t="shared" ref="I69:I74" si="16">H70-F70</f>
        <v>228701993</v>
      </c>
    </row>
    <row r="71" spans="1:11" ht="18" customHeight="1">
      <c r="A71" s="50" t="s">
        <v>58</v>
      </c>
      <c r="B71" s="81" t="s">
        <v>35</v>
      </c>
      <c r="C71" s="40"/>
      <c r="D71" s="64"/>
      <c r="E71" s="65"/>
      <c r="F71" s="44"/>
      <c r="G71" s="45"/>
      <c r="H71" s="66"/>
      <c r="I71" s="63">
        <f t="shared" si="16"/>
        <v>0</v>
      </c>
    </row>
    <row r="72" spans="1:11" ht="18" customHeight="1">
      <c r="A72" s="50" t="s">
        <v>60</v>
      </c>
      <c r="B72" s="53" t="s">
        <v>113</v>
      </c>
      <c r="C72" s="41"/>
      <c r="D72" s="61"/>
      <c r="E72" s="62"/>
      <c r="F72" s="46">
        <f>F71+F70</f>
        <v>93990750</v>
      </c>
      <c r="G72" s="43"/>
      <c r="H72" s="46">
        <f>H70+H71</f>
        <v>322692743</v>
      </c>
      <c r="I72" s="63">
        <f t="shared" si="16"/>
        <v>228701993</v>
      </c>
    </row>
    <row r="73" spans="1:11" ht="15.75">
      <c r="A73" s="50" t="s">
        <v>75</v>
      </c>
      <c r="B73" s="52" t="s">
        <v>36</v>
      </c>
      <c r="C73" s="42"/>
      <c r="D73" s="61"/>
      <c r="E73" s="62"/>
      <c r="F73" s="67">
        <f>F72*10%</f>
        <v>9399075</v>
      </c>
      <c r="G73" s="43"/>
      <c r="H73" s="67">
        <f>H72*10%</f>
        <v>32269274.300000001</v>
      </c>
      <c r="I73" s="63">
        <f t="shared" si="16"/>
        <v>22870199.300000001</v>
      </c>
    </row>
    <row r="74" spans="1:11" ht="16.5" customHeight="1">
      <c r="A74" s="50" t="s">
        <v>115</v>
      </c>
      <c r="B74" s="53" t="s">
        <v>114</v>
      </c>
      <c r="C74" s="125"/>
      <c r="D74" s="61"/>
      <c r="E74" s="62"/>
      <c r="F74" s="46">
        <f>F72+F73</f>
        <v>103389825</v>
      </c>
      <c r="G74" s="43"/>
      <c r="H74" s="67">
        <f>H72+H73</f>
        <v>354962017.30000001</v>
      </c>
      <c r="I74" s="63">
        <f t="shared" si="16"/>
        <v>251572192.30000001</v>
      </c>
    </row>
    <row r="75" spans="1:11" ht="15">
      <c r="A75" s="55"/>
      <c r="B75" s="68" t="s">
        <v>5</v>
      </c>
      <c r="C75" s="54"/>
      <c r="D75" s="54"/>
      <c r="E75" s="54"/>
      <c r="F75" s="54"/>
      <c r="G75" s="54"/>
      <c r="H75" s="59"/>
      <c r="I75" s="59"/>
    </row>
    <row r="76" spans="1:11">
      <c r="A76" s="55"/>
      <c r="B76" s="54" t="s">
        <v>16</v>
      </c>
      <c r="C76" s="54"/>
      <c r="D76" s="54"/>
      <c r="E76" s="54"/>
      <c r="F76" s="147" t="s">
        <v>17</v>
      </c>
      <c r="G76" s="147"/>
      <c r="H76" s="59"/>
      <c r="I76" s="54">
        <v>251572192.30000001</v>
      </c>
    </row>
    <row r="77" spans="1:11">
      <c r="A77" s="55"/>
      <c r="B77" s="89" t="s">
        <v>37</v>
      </c>
      <c r="C77" s="54"/>
      <c r="D77" s="54"/>
      <c r="E77" s="54"/>
      <c r="F77" s="147" t="s">
        <v>38</v>
      </c>
      <c r="G77" s="147"/>
      <c r="H77" s="59"/>
      <c r="I77" s="60" t="s">
        <v>123</v>
      </c>
    </row>
    <row r="78" spans="1:11">
      <c r="A78" s="55"/>
      <c r="B78" s="70" t="s">
        <v>39</v>
      </c>
      <c r="C78" s="54"/>
      <c r="D78" s="54"/>
      <c r="E78" s="54"/>
      <c r="F78" s="147" t="s">
        <v>79</v>
      </c>
      <c r="G78" s="147"/>
      <c r="H78" s="59"/>
      <c r="I78" s="54"/>
    </row>
    <row r="79" spans="1:11" ht="15">
      <c r="A79" s="55"/>
      <c r="B79" s="68" t="s">
        <v>1</v>
      </c>
      <c r="C79" s="54"/>
      <c r="D79" s="54"/>
      <c r="E79" s="54"/>
      <c r="F79" s="54"/>
      <c r="G79" s="54"/>
      <c r="H79" s="59"/>
      <c r="I79" s="60"/>
    </row>
    <row r="80" spans="1:11">
      <c r="A80" s="55"/>
      <c r="B80" s="89" t="s">
        <v>70</v>
      </c>
      <c r="C80" s="54"/>
      <c r="D80" s="54"/>
      <c r="E80" s="54"/>
      <c r="F80" s="89"/>
      <c r="G80" s="89"/>
      <c r="H80" s="59"/>
      <c r="I80" s="54"/>
    </row>
    <row r="81" spans="1:9">
      <c r="A81" s="55"/>
      <c r="B81" s="89" t="s">
        <v>69</v>
      </c>
      <c r="C81" s="54"/>
      <c r="D81" s="54"/>
      <c r="E81" s="54"/>
      <c r="F81" s="89" t="s">
        <v>42</v>
      </c>
      <c r="G81" s="89"/>
      <c r="H81" s="59"/>
      <c r="I81" s="54"/>
    </row>
    <row r="82" spans="1:9" ht="15">
      <c r="A82" s="55"/>
      <c r="B82" s="68" t="s">
        <v>2</v>
      </c>
      <c r="C82" s="54"/>
      <c r="D82" s="54"/>
      <c r="E82" s="54"/>
      <c r="F82" s="89"/>
      <c r="G82" s="89"/>
      <c r="H82" s="59"/>
      <c r="I82" s="54"/>
    </row>
    <row r="83" spans="1:9">
      <c r="A83" s="55"/>
      <c r="B83" s="89" t="s">
        <v>43</v>
      </c>
      <c r="C83" s="54"/>
      <c r="D83" s="54"/>
      <c r="E83" s="54"/>
      <c r="F83" s="54" t="s">
        <v>61</v>
      </c>
      <c r="G83" s="54"/>
      <c r="H83" s="54"/>
      <c r="I83" s="54"/>
    </row>
    <row r="84" spans="1:9">
      <c r="A84" s="55"/>
      <c r="B84" s="89" t="s">
        <v>41</v>
      </c>
      <c r="C84" s="54"/>
      <c r="D84" s="54"/>
      <c r="E84" s="71"/>
      <c r="F84" s="71" t="s">
        <v>121</v>
      </c>
      <c r="G84" s="89"/>
      <c r="H84" s="54"/>
      <c r="I84" s="54"/>
    </row>
  </sheetData>
  <mergeCells count="14">
    <mergeCell ref="A2:H2"/>
    <mergeCell ref="A3:H3"/>
    <mergeCell ref="A5:H5"/>
    <mergeCell ref="A7:H7"/>
    <mergeCell ref="F76:G76"/>
    <mergeCell ref="F77:G77"/>
    <mergeCell ref="F78:G78"/>
    <mergeCell ref="A9:H9"/>
    <mergeCell ref="A10:A11"/>
    <mergeCell ref="B10:B11"/>
    <mergeCell ref="C10:C11"/>
    <mergeCell ref="D10:D11"/>
    <mergeCell ref="E10:F10"/>
    <mergeCell ref="G10:H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гүйцэтгэлийн маягт-ГСХ</vt:lpstr>
      <vt:lpstr>Sheet1</vt:lpstr>
    </vt:vector>
  </TitlesOfParts>
  <Company>MRAM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2023-09-25T02:14:53Z</cp:lastPrinted>
  <dcterms:created xsi:type="dcterms:W3CDTF">2014-01-15T06:30:10Z</dcterms:created>
  <dcterms:modified xsi:type="dcterms:W3CDTF">2023-09-25T02:24:57Z</dcterms:modified>
</cp:coreProperties>
</file>