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e078c5eb41b189/Sudalt Mana Ажил/BMSHAM/REPORT/2023_report/Monthly/"/>
    </mc:Choice>
  </mc:AlternateContent>
  <xr:revisionPtr revIDLastSave="74" documentId="8_{518DE55F-C1C0-4C36-B946-F56EB01E9F88}" xr6:coauthVersionLast="47" xr6:coauthVersionMax="47" xr10:uidLastSave="{95D933B4-F0FC-4FE2-AA33-459B2E09FA82}"/>
  <bookViews>
    <workbookView xWindow="-120" yWindow="-120" windowWidth="38640" windowHeight="21120" xr2:uid="{00000000-000D-0000-FFFF-FFFF00000000}"/>
  </bookViews>
  <sheets>
    <sheet name="Гүйцэтгэл" sheetId="2" r:id="rId1"/>
  </sheets>
  <definedNames>
    <definedName name="_xlnm.Print_Titles" localSheetId="0">Гүйцэтгэл!$10:$10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2" l="1"/>
  <c r="G44" i="2"/>
  <c r="G38" i="2"/>
  <c r="G28" i="2"/>
  <c r="G39" i="2" l="1"/>
  <c r="G17" i="2" l="1"/>
  <c r="F27" i="2" l="1"/>
  <c r="F15" i="2" l="1"/>
  <c r="F72" i="2" l="1"/>
  <c r="F71" i="2"/>
  <c r="H72" i="2"/>
  <c r="H71" i="2"/>
  <c r="G12" i="2" l="1"/>
  <c r="H15" i="2"/>
  <c r="G13" i="2" l="1"/>
  <c r="G11" i="2" l="1"/>
  <c r="H11" i="2" s="1"/>
  <c r="H75" i="2" l="1"/>
  <c r="G74" i="2"/>
  <c r="H74" i="2" s="1"/>
  <c r="H73" i="2"/>
  <c r="G70" i="2"/>
  <c r="G46" i="2"/>
  <c r="G45" i="2"/>
  <c r="H45" i="2" s="1"/>
  <c r="H44" i="2"/>
  <c r="G43" i="2"/>
  <c r="H43" i="2" s="1"/>
  <c r="G42" i="2"/>
  <c r="H42" i="2" s="1"/>
  <c r="G41" i="2"/>
  <c r="G40" i="2"/>
  <c r="H40" i="2" s="1"/>
  <c r="H39" i="2"/>
  <c r="H38" i="2"/>
  <c r="G37" i="2"/>
  <c r="H37" i="2" s="1"/>
  <c r="H36" i="2"/>
  <c r="G35" i="2"/>
  <c r="G34" i="2"/>
  <c r="H33" i="2"/>
  <c r="H32" i="2"/>
  <c r="G31" i="2"/>
  <c r="H29" i="2"/>
  <c r="H28" i="2"/>
  <c r="H27" i="2"/>
  <c r="G26" i="2"/>
  <c r="H26" i="2" s="1"/>
  <c r="G25" i="2"/>
  <c r="G24" i="2"/>
  <c r="H24" i="2" s="1"/>
  <c r="G23" i="2"/>
  <c r="H23" i="2" s="1"/>
  <c r="G22" i="2"/>
  <c r="H22" i="2" s="1"/>
  <c r="G21" i="2"/>
  <c r="H20" i="2"/>
  <c r="G19" i="2"/>
  <c r="H19" i="2" s="1"/>
  <c r="G18" i="2"/>
  <c r="H18" i="2" s="1"/>
  <c r="H17" i="2"/>
  <c r="G16" i="2"/>
  <c r="H14" i="2"/>
  <c r="H13" i="2"/>
  <c r="H12" i="2"/>
  <c r="F75" i="2"/>
  <c r="F74" i="2"/>
  <c r="F73" i="2"/>
  <c r="F68" i="2"/>
  <c r="F67" i="2"/>
  <c r="F66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5" i="2"/>
  <c r="F44" i="2"/>
  <c r="F43" i="2"/>
  <c r="F42" i="2"/>
  <c r="F40" i="2"/>
  <c r="F39" i="2"/>
  <c r="F38" i="2"/>
  <c r="F37" i="2"/>
  <c r="F36" i="2"/>
  <c r="F33" i="2"/>
  <c r="F32" i="2"/>
  <c r="F30" i="2"/>
  <c r="F29" i="2"/>
  <c r="F28" i="2"/>
  <c r="F26" i="2"/>
  <c r="F24" i="2"/>
  <c r="F23" i="2"/>
  <c r="F22" i="2"/>
  <c r="F20" i="2"/>
  <c r="F19" i="2"/>
  <c r="F18" i="2"/>
  <c r="F17" i="2"/>
  <c r="F14" i="2"/>
  <c r="F13" i="2"/>
  <c r="F12" i="2"/>
  <c r="F11" i="2"/>
  <c r="H30" i="2"/>
  <c r="F31" i="2" l="1"/>
  <c r="F41" i="2"/>
  <c r="F69" i="2"/>
  <c r="F46" i="2"/>
  <c r="H76" i="2"/>
  <c r="H69" i="2"/>
  <c r="F76" i="2"/>
  <c r="F34" i="2"/>
  <c r="F16" i="2"/>
  <c r="H46" i="2"/>
  <c r="H16" i="2"/>
  <c r="H41" i="2"/>
  <c r="H31" i="2"/>
  <c r="H25" i="2"/>
  <c r="H21" i="2"/>
  <c r="H34" i="2"/>
  <c r="F25" i="2"/>
  <c r="F21" i="2"/>
  <c r="F35" i="2" l="1"/>
  <c r="F47" i="2"/>
  <c r="F77" i="2"/>
  <c r="H77" i="2"/>
  <c r="H47" i="2"/>
  <c r="H35" i="2"/>
  <c r="F78" i="2" l="1"/>
  <c r="F79" i="2" s="1"/>
  <c r="F80" i="2" s="1"/>
  <c r="H78" i="2"/>
  <c r="H79" i="2" l="1"/>
  <c r="H80" i="2" s="1"/>
</calcChain>
</file>

<file path=xl/sharedStrings.xml><?xml version="1.0" encoding="utf-8"?>
<sst xmlns="http://schemas.openxmlformats.org/spreadsheetml/2006/main" count="169" uniqueCount="126">
  <si>
    <t>Төсөл,  төсөв зохиох</t>
  </si>
  <si>
    <t>х/ө</t>
  </si>
  <si>
    <t>Сансрын зургийн тайлалт, боловсруулалт</t>
  </si>
  <si>
    <t>Байр зүйн зураг бэлтгэх</t>
  </si>
  <si>
    <t>Хээрийн ажлын бэлтгэл</t>
  </si>
  <si>
    <t>1:25000-ны зураглал</t>
  </si>
  <si>
    <t>кв.км</t>
  </si>
  <si>
    <t>Танилцах маршрут</t>
  </si>
  <si>
    <t>т.км</t>
  </si>
  <si>
    <t>Шалгах, мөрдөх маршрут</t>
  </si>
  <si>
    <t>объект</t>
  </si>
  <si>
    <t>Суваг малталт</t>
  </si>
  <si>
    <t>Шурф (эргийн цэвэрлэгээ)</t>
  </si>
  <si>
    <t>т.м</t>
  </si>
  <si>
    <t>Булалт</t>
  </si>
  <si>
    <t>Литогеохимийн, анхдагч</t>
  </si>
  <si>
    <t>сорьц</t>
  </si>
  <si>
    <t>Цэглэн</t>
  </si>
  <si>
    <t xml:space="preserve">Ховилон </t>
  </si>
  <si>
    <t>Үнэмлэхүй насны</t>
  </si>
  <si>
    <t>дээж</t>
  </si>
  <si>
    <t>Палеонталогийн</t>
  </si>
  <si>
    <t>Сейсмо судалгаа</t>
  </si>
  <si>
    <t>Зохион байгуулалт</t>
  </si>
  <si>
    <t>%</t>
  </si>
  <si>
    <t>Татан буулгалт</t>
  </si>
  <si>
    <t>Суурин боловсруулалт</t>
  </si>
  <si>
    <t>Томилолтын зардал</t>
  </si>
  <si>
    <t>Тайлангийн зураг зурах, хэвлэх</t>
  </si>
  <si>
    <t>зураг</t>
  </si>
  <si>
    <t>Хүн тээвэр</t>
  </si>
  <si>
    <t>км</t>
  </si>
  <si>
    <t>Үйлдвэрлэлийн тээвэр, зураглал</t>
  </si>
  <si>
    <t>Үйлдвэрлэлийн тээвэр, сэдэвчилсэн</t>
  </si>
  <si>
    <t>Ачаа тээвэр</t>
  </si>
  <si>
    <t>Петрографи хураангуй</t>
  </si>
  <si>
    <t>Петрографи, дэлгэрэнгүй</t>
  </si>
  <si>
    <t>Шлиф бэлтгэл</t>
  </si>
  <si>
    <t>Минераграф хураангуй</t>
  </si>
  <si>
    <t>Аншлиф бэлтгэл</t>
  </si>
  <si>
    <t>ICP 33 элементээр/4 хүчлийн/</t>
  </si>
  <si>
    <t>ICP 53 элемэнтээр/Na хэт исэлтэй хайлуулалт/</t>
  </si>
  <si>
    <t>XRF</t>
  </si>
  <si>
    <t>Үнэмлэхүй нас (SHRIMP-II)</t>
  </si>
  <si>
    <t>Палеонтологи</t>
  </si>
  <si>
    <t>Нүүрсний петрографи (мацерал болон Romax)</t>
  </si>
  <si>
    <t>Нүүрсний чанарын үзүүлэлт</t>
  </si>
  <si>
    <t>Элементийн анализ (C, H, N, O)</t>
  </si>
  <si>
    <t>Тогтвортой изотопи (d13C ба d15N)</t>
  </si>
  <si>
    <t>Органик геохими (GC-MS ба С-13 NMR)</t>
  </si>
  <si>
    <t>Рок-Эвал пиролиз</t>
  </si>
  <si>
    <t>3.5 кг хүртэл жинтэй</t>
  </si>
  <si>
    <t>500 гр хүртэл геохими дээж</t>
  </si>
  <si>
    <t>БО хаягдал</t>
  </si>
  <si>
    <t xml:space="preserve">Лабораторийн ажлын дүн </t>
  </si>
  <si>
    <t>ГМТ тайлан үзэх</t>
  </si>
  <si>
    <t>төг</t>
  </si>
  <si>
    <t>Оффисын зардал</t>
  </si>
  <si>
    <t>сар</t>
  </si>
  <si>
    <t>Сансрын зураг авах, (сэдэвчилсэн)</t>
  </si>
  <si>
    <t>Автомашины татвар</t>
  </si>
  <si>
    <t>авто</t>
  </si>
  <si>
    <t>ТӨСВИЙН ДҮН</t>
  </si>
  <si>
    <t>Төслийн ахлагч</t>
  </si>
  <si>
    <t>№</t>
  </si>
  <si>
    <t>Ажлын нэр, төрөл</t>
  </si>
  <si>
    <t>Хэмжих</t>
  </si>
  <si>
    <t xml:space="preserve">Нэгжийн </t>
  </si>
  <si>
    <t>Тайлан сарын гүйцэтгэл</t>
  </si>
  <si>
    <t>Оны эхнээс гарсан гүйцэтгэл</t>
  </si>
  <si>
    <t>нэгж</t>
  </si>
  <si>
    <t>өртөг</t>
  </si>
  <si>
    <t>тоо</t>
  </si>
  <si>
    <t>дүн</t>
  </si>
  <si>
    <t>Гүйцэтгэгч:</t>
  </si>
  <si>
    <t>Танилцсан:</t>
  </si>
  <si>
    <t xml:space="preserve">Хянасан: </t>
  </si>
  <si>
    <t>“Судалтмана” ХХК-ийн захирал</t>
  </si>
  <si>
    <t xml:space="preserve">Бэлтгэл ажлын дүн </t>
  </si>
  <si>
    <t xml:space="preserve">Уулын ажлын дүн </t>
  </si>
  <si>
    <t>Бусад сорьцлолтын дүн</t>
  </si>
  <si>
    <t xml:space="preserve">Геофизикийн дүн  </t>
  </si>
  <si>
    <t xml:space="preserve">УЛСЫН ТӨСВИЙН ХӨРӨНГӨӨР ГҮЙЦЭТГЭЖ БАЙГАА "БАРУУН МОНГОЛЫН ЗАРИМ БҮС НУТГИЙН </t>
  </si>
  <si>
    <t>Гэрээний дүн: 999 849 240 төгрөг</t>
  </si>
  <si>
    <t>Э. Мөнх-Ирээдүй</t>
  </si>
  <si>
    <t>“Судалтмана” ХХК-ийн эдийн засагч</t>
  </si>
  <si>
    <t>Үнэмлэхүй нас (LA-MC-ICP-MS)</t>
  </si>
  <si>
    <t xml:space="preserve">Талбайн мэдээлэл цуглуулах, мэдээлэлийн сан </t>
  </si>
  <si>
    <t>Эрэл, шалган холбох маршрут</t>
  </si>
  <si>
    <t>ТЕКТОНИК БА ШАТАХ АШИГТ МАЛТМАЛЫН ХЭТИЙН ТӨЛӨВ" ТӨСЛИЙН АЖЛЫН ГҮЙЦЭТГЭЛИЙН АКТ</t>
  </si>
  <si>
    <t xml:space="preserve">Зураглалын ажлын дүн </t>
  </si>
  <si>
    <t>НИЙТ АЖЛЫН ЦЭВЭР ДҮН /IX+XII/</t>
  </si>
  <si>
    <t>НӨАТ 10%</t>
  </si>
  <si>
    <t>ҮГА -ны ЭБСТЭЗХ-ийн дарга</t>
  </si>
  <si>
    <t>ҮГА -ны ЭБСТЭЗХ-ийн мэргэжилтэн</t>
  </si>
  <si>
    <t>ҮГА -ны ЭБСТЭЗХ-ийн нормчлол, санхүүжилт хариуцсан мэргэжилтэн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</si>
  <si>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</si>
  <si>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</si>
  <si>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</si>
  <si>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</si>
  <si>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</si>
  <si>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</si>
  <si>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</si>
  <si>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</si>
  <si>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</si>
  <si>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</si>
  <si>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</si>
  <si>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Хээрийн ажлын дүн /II+III+IV+V/</t>
  </si>
  <si>
    <t>Дүн</t>
  </si>
  <si>
    <t xml:space="preserve">Тээврийн дүн </t>
  </si>
  <si>
    <t>ӨӨРИЙН ХҮЧНИЙ ДҮН /I+II+III+IV+VII+VIII/</t>
  </si>
  <si>
    <t>Бусад ажлын дүн</t>
  </si>
  <si>
    <t>XII</t>
  </si>
  <si>
    <t>XIII</t>
  </si>
  <si>
    <t>XIV</t>
  </si>
  <si>
    <t>XV</t>
  </si>
  <si>
    <t>Гадны байгууллагын дүн /V+X+XI/</t>
  </si>
  <si>
    <t>Г. Алтанхуяг</t>
  </si>
  <si>
    <t>Б. Эрдэнэцогт</t>
  </si>
  <si>
    <t>З. Ганбаатар</t>
  </si>
  <si>
    <t>Ч. Алтанзул</t>
  </si>
  <si>
    <t>Соронзон хайгуул</t>
  </si>
  <si>
    <t>Дээж бэлтгэл</t>
  </si>
  <si>
    <t>Т. Цэрэндулам</t>
  </si>
  <si>
    <t>2023 оны 9 дугаар сарын 01-нээс 9 дугаар сарын 30-ны өдөр хүртэл</t>
  </si>
  <si>
    <r>
      <t>м</t>
    </r>
    <r>
      <rPr>
        <vertAlign val="superscript"/>
        <sz val="11"/>
        <color theme="1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</si>
</sst>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_(* #,##0_);_(* \(#,##0\);_(* &quot;-&quot;??_);_(@_)"/>
    <numFmt numFmtId="168" formatCode="_-* #,##0.00_р_._-;\-* #,##0.00_р_._-;_-* &quot;-&quot;??_р_._-;_-@_-"/>
    <numFmt numFmtId="169" formatCode="_(* #,##0.0_);_(* \(#,##0.0\);_(* &quot;-&quot;??_);_(@_)"/>
    <numFmt numFmtId="170" formatCode="_(* #,##0.0_);_(* \(#,##0.0\);_(* &quot;-&quot;?_);_(@_)"/>
  </numFmts>
  <fonts count="10">
    <font>
      <sz val="11"/>
      <color theme="1"/>
      <name val="Roboto Light"/>
      <family val="2"/>
    </font>
    <font>
      <sz val="11"/>
      <color theme="1"/>
      <name val="Calibri"/>
      <family val="2"/>
      <scheme val="minor"/>
    </font>
    <font>
      <sz val="11"/>
      <color theme="1"/>
      <name val="Roboto Light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vertAlign val="superscript"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5" fillId="0" borderId="0"/>
    <xf numFmtId="0" fontId="6" fillId="0" borderId="0"/>
    <xf numFmtId="164" fontId="7" fillId="0" borderId="0" applyFont="0" applyFill="0" applyBorder="0" applyAlignment="0" applyProtection="0"/>
    <xf numFmtId="168" fontId="4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43">
    <xf numFmtId="0" fontId="0" fillId="0" borderId="0" xfId="0"/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left" vertical="center"/>
    </xf>
    <xf numFmtId="43" fontId="3" fillId="2" borderId="1" xfId="1" applyFont="1" applyFill="1" applyBorder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167" fontId="3" fillId="2" borderId="1" xfId="1" applyNumberFormat="1" applyFont="1" applyFill="1" applyBorder="1" applyAlignment="1">
      <alignment horizontal="right" vertical="center"/>
    </xf>
    <xf numFmtId="43" fontId="3" fillId="0" borderId="1" xfId="1" applyFont="1" applyBorder="1" applyAlignment="1">
      <alignment vertical="center"/>
    </xf>
    <xf numFmtId="3" fontId="3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/>
    </xf>
    <xf numFmtId="167" fontId="3" fillId="0" borderId="1" xfId="1" applyNumberFormat="1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167" fontId="8" fillId="3" borderId="1" xfId="1" applyNumberFormat="1" applyFont="1" applyFill="1" applyBorder="1" applyAlignment="1">
      <alignment horizontal="right" vertical="center"/>
    </xf>
    <xf numFmtId="167" fontId="3" fillId="3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165" fontId="3" fillId="2" borderId="1" xfId="1" applyNumberFormat="1" applyFont="1" applyFill="1" applyBorder="1" applyAlignment="1">
      <alignment horizontal="right" vertical="center"/>
    </xf>
    <xf numFmtId="167" fontId="3" fillId="0" borderId="0" xfId="0" applyNumberFormat="1" applyFont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169" fontId="3" fillId="0" borderId="1" xfId="1" applyNumberFormat="1" applyFont="1" applyBorder="1" applyAlignment="1">
      <alignment vertical="center"/>
    </xf>
    <xf numFmtId="170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vertical="center"/>
    </xf>
    <xf numFmtId="167" fontId="3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6" fontId="3" fillId="2" borderId="1" xfId="1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horizontal="left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right" vertical="center"/>
    </xf>
    <xf numFmtId="167" fontId="3" fillId="3" borderId="1" xfId="1" applyNumberFormat="1" applyFont="1" applyFill="1" applyBorder="1" applyAlignment="1">
      <alignment horizontal="right" vertical="center"/>
    </xf>
    <xf numFmtId="43" fontId="3" fillId="0" borderId="0" xfId="0" applyNumberFormat="1" applyFont="1" applyAlignment="1">
      <alignment vertical="center"/>
    </xf>
    <xf numFmtId="0" fontId="3" fillId="0" borderId="0" xfId="0" quotePrefix="1" applyFont="1" applyAlignment="1">
      <alignment horizontal="center" vertical="center"/>
    </xf>
  </cellXfs>
  <cellStyles count="9">
    <cellStyle name="Comma" xfId="1" builtinId="3"/>
    <cellStyle name="Comma 2" xfId="3" xr:uid="{00000000-0005-0000-0000-000001000000}"/>
    <cellStyle name="Comma 2 2" xfId="7" xr:uid="{00000000-0005-0000-0000-000002000000}"/>
    <cellStyle name="Comma 3" xfId="6" xr:uid="{00000000-0005-0000-0000-000003000000}"/>
    <cellStyle name="Comma 4" xfId="8" xr:uid="{00000000-0005-0000-0000-000004000000}"/>
    <cellStyle name="Normal" xfId="0" builtinId="0"/>
    <cellStyle name="Normal 2" xfId="5" xr:uid="{00000000-0005-0000-0000-000006000000}"/>
    <cellStyle name="Normal 3" xfId="4" xr:uid="{00000000-0005-0000-0000-000007000000}"/>
    <cellStyle name="Normal 4" xfId="2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96"/>
  <sheetViews>
    <sheetView tabSelected="1" workbookViewId="0">
      <selection activeCell="J11" sqref="J11"/>
    </sheetView>
  </sheetViews>
  <sheetFormatPr defaultColWidth="9" defaultRowHeight="14.25"/>
  <cols>
    <col min="1" max="1" width="4" style="2" customWidth="1"/>
    <col min="2" max="2" width="42.5" style="2" customWidth="1"/>
    <col min="3" max="3" width="10.25" style="2" customWidth="1"/>
    <col min="4" max="4" width="12.625" style="2" bestFit="1" customWidth="1"/>
    <col min="5" max="5" width="8.75" style="2" customWidth="1"/>
    <col min="6" max="6" width="13.125" style="2" customWidth="1"/>
    <col min="7" max="7" width="9" style="2" customWidth="1"/>
    <col min="8" max="8" width="13.5" style="2" customWidth="1"/>
    <col min="9" max="9" width="11.875" style="2" bestFit="1" customWidth="1"/>
    <col min="10" max="10" width="11.125" style="2" bestFit="1" customWidth="1"/>
    <col min="11" max="16384" width="9" style="2"/>
  </cols>
  <sheetData>
    <row r="2" spans="1:8" ht="15">
      <c r="A2" s="1" t="s">
        <v>82</v>
      </c>
      <c r="B2" s="1"/>
      <c r="C2" s="1"/>
      <c r="D2" s="1"/>
      <c r="E2" s="1"/>
      <c r="F2" s="1"/>
      <c r="G2" s="1"/>
      <c r="H2" s="1"/>
    </row>
    <row r="3" spans="1:8" ht="15">
      <c r="A3" s="1" t="s">
        <v>89</v>
      </c>
      <c r="B3" s="1"/>
      <c r="C3" s="1"/>
      <c r="D3" s="1"/>
      <c r="E3" s="1"/>
      <c r="F3" s="1"/>
      <c r="G3" s="1"/>
      <c r="H3" s="1"/>
    </row>
    <row r="4" spans="1:8" ht="15">
      <c r="A4" s="1"/>
      <c r="B4" s="1"/>
      <c r="C4" s="1"/>
      <c r="D4" s="1"/>
      <c r="E4" s="1"/>
      <c r="F4" s="1"/>
      <c r="G4" s="1"/>
      <c r="H4" s="1"/>
    </row>
    <row r="5" spans="1:8">
      <c r="A5" s="3" t="s">
        <v>124</v>
      </c>
      <c r="B5" s="3"/>
      <c r="C5" s="3"/>
      <c r="D5" s="3"/>
      <c r="E5" s="3"/>
      <c r="F5" s="3"/>
      <c r="G5" s="3"/>
      <c r="H5" s="3"/>
    </row>
    <row r="6" spans="1:8">
      <c r="F6" s="3" t="s">
        <v>83</v>
      </c>
      <c r="G6" s="3"/>
      <c r="H6" s="3"/>
    </row>
    <row r="8" spans="1:8" ht="30.75" customHeight="1">
      <c r="A8" s="4" t="s">
        <v>64</v>
      </c>
      <c r="B8" s="4" t="s">
        <v>65</v>
      </c>
      <c r="C8" s="5" t="s">
        <v>66</v>
      </c>
      <c r="D8" s="5" t="s">
        <v>67</v>
      </c>
      <c r="E8" s="4" t="s">
        <v>68</v>
      </c>
      <c r="F8" s="4"/>
      <c r="G8" s="4" t="s">
        <v>69</v>
      </c>
      <c r="H8" s="4"/>
    </row>
    <row r="9" spans="1:8" ht="15">
      <c r="A9" s="4"/>
      <c r="B9" s="4"/>
      <c r="C9" s="5" t="s">
        <v>70</v>
      </c>
      <c r="D9" s="5" t="s">
        <v>71</v>
      </c>
      <c r="E9" s="5" t="s">
        <v>72</v>
      </c>
      <c r="F9" s="5" t="s">
        <v>73</v>
      </c>
      <c r="G9" s="5" t="s">
        <v>72</v>
      </c>
      <c r="H9" s="5" t="s">
        <v>73</v>
      </c>
    </row>
    <row r="10" spans="1:8">
      <c r="A10" s="6">
        <v>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</row>
    <row r="11" spans="1:8">
      <c r="A11" s="7"/>
      <c r="B11" s="8" t="s">
        <v>0</v>
      </c>
      <c r="C11" s="7" t="s">
        <v>1</v>
      </c>
      <c r="D11" s="9">
        <v>98896.434634974532</v>
      </c>
      <c r="E11" s="10"/>
      <c r="F11" s="11">
        <f>$D11*E11</f>
        <v>0</v>
      </c>
      <c r="G11" s="12">
        <f>57.2+33</f>
        <v>90.2</v>
      </c>
      <c r="H11" s="11">
        <f>$D11*G11</f>
        <v>8920458.4040747024</v>
      </c>
    </row>
    <row r="12" spans="1:8" ht="14.25" customHeight="1">
      <c r="A12" s="7"/>
      <c r="B12" s="13" t="s">
        <v>87</v>
      </c>
      <c r="C12" s="7" t="s">
        <v>1</v>
      </c>
      <c r="D12" s="9">
        <v>110519.30758988016</v>
      </c>
      <c r="E12" s="14"/>
      <c r="F12" s="11">
        <f t="shared" ref="F12:F33" si="0">$D12*E12</f>
        <v>0</v>
      </c>
      <c r="G12" s="12">
        <f>46+22+10.84</f>
        <v>78.84</v>
      </c>
      <c r="H12" s="11">
        <f t="shared" ref="H12" si="1">$D12*G12</f>
        <v>8713342.2103861514</v>
      </c>
    </row>
    <row r="13" spans="1:8">
      <c r="A13" s="7"/>
      <c r="B13" s="8" t="s">
        <v>2</v>
      </c>
      <c r="C13" s="7" t="s">
        <v>1</v>
      </c>
      <c r="D13" s="9">
        <v>30000</v>
      </c>
      <c r="E13" s="14"/>
      <c r="F13" s="11">
        <f t="shared" si="0"/>
        <v>0</v>
      </c>
      <c r="G13" s="15">
        <f>33+55</f>
        <v>88</v>
      </c>
      <c r="H13" s="11">
        <f t="shared" ref="H13" si="2">$D13*G13</f>
        <v>2640000</v>
      </c>
    </row>
    <row r="14" spans="1:8">
      <c r="A14" s="7"/>
      <c r="B14" s="8" t="s">
        <v>3</v>
      </c>
      <c r="C14" s="7" t="s">
        <v>1</v>
      </c>
      <c r="D14" s="9">
        <v>50000</v>
      </c>
      <c r="E14" s="14"/>
      <c r="F14" s="11">
        <f t="shared" si="0"/>
        <v>0</v>
      </c>
      <c r="G14" s="15">
        <v>10</v>
      </c>
      <c r="H14" s="11">
        <f t="shared" ref="H14" si="3">$D14*G14</f>
        <v>500000</v>
      </c>
    </row>
    <row r="15" spans="1:8">
      <c r="A15" s="7"/>
      <c r="B15" s="8" t="s">
        <v>4</v>
      </c>
      <c r="C15" s="7" t="s">
        <v>1</v>
      </c>
      <c r="D15" s="9">
        <v>68493.150684931505</v>
      </c>
      <c r="E15" s="14"/>
      <c r="F15" s="11">
        <f>$D15*E15</f>
        <v>0</v>
      </c>
      <c r="G15" s="15">
        <v>73</v>
      </c>
      <c r="H15" s="11">
        <f>$D15*G15</f>
        <v>5000000</v>
      </c>
    </row>
    <row r="16" spans="1:8" ht="15">
      <c r="A16" s="16" t="s">
        <v>96</v>
      </c>
      <c r="B16" s="17" t="s">
        <v>78</v>
      </c>
      <c r="C16" s="18"/>
      <c r="D16" s="19"/>
      <c r="E16" s="20"/>
      <c r="F16" s="21">
        <f>SUM(F11:F15)</f>
        <v>0</v>
      </c>
      <c r="G16" s="22">
        <f t="shared" ref="G16:G74" si="4">E16</f>
        <v>0</v>
      </c>
      <c r="H16" s="21">
        <f>SUM(H11:H15)</f>
        <v>25773800.614460856</v>
      </c>
    </row>
    <row r="17" spans="1:12">
      <c r="A17" s="7"/>
      <c r="B17" s="23" t="s">
        <v>5</v>
      </c>
      <c r="C17" s="7" t="s">
        <v>6</v>
      </c>
      <c r="D17" s="9">
        <v>220000</v>
      </c>
      <c r="E17" s="14">
        <v>82</v>
      </c>
      <c r="F17" s="11">
        <f t="shared" si="0"/>
        <v>18040000</v>
      </c>
      <c r="G17" s="15">
        <f t="shared" si="4"/>
        <v>82</v>
      </c>
      <c r="H17" s="11">
        <f t="shared" ref="H17" si="5">$D17*G17</f>
        <v>18040000</v>
      </c>
    </row>
    <row r="18" spans="1:12">
      <c r="A18" s="7"/>
      <c r="B18" s="23" t="s">
        <v>7</v>
      </c>
      <c r="C18" s="7" t="s">
        <v>8</v>
      </c>
      <c r="D18" s="9">
        <v>20000</v>
      </c>
      <c r="E18" s="14">
        <v>10</v>
      </c>
      <c r="F18" s="11">
        <f t="shared" si="0"/>
        <v>200000</v>
      </c>
      <c r="G18" s="15">
        <f t="shared" si="4"/>
        <v>10</v>
      </c>
      <c r="H18" s="11">
        <f t="shared" ref="H18" si="6">$D18*G18</f>
        <v>200000</v>
      </c>
    </row>
    <row r="19" spans="1:12">
      <c r="A19" s="7"/>
      <c r="B19" s="8" t="s">
        <v>88</v>
      </c>
      <c r="C19" s="7" t="s">
        <v>8</v>
      </c>
      <c r="D19" s="9">
        <v>20000</v>
      </c>
      <c r="E19" s="14">
        <v>20</v>
      </c>
      <c r="F19" s="11">
        <f t="shared" si="0"/>
        <v>400000</v>
      </c>
      <c r="G19" s="15">
        <f t="shared" si="4"/>
        <v>20</v>
      </c>
      <c r="H19" s="11">
        <f t="shared" ref="H19" si="7">$D19*G19</f>
        <v>400000</v>
      </c>
    </row>
    <row r="20" spans="1:12">
      <c r="A20" s="7"/>
      <c r="B20" s="8" t="s">
        <v>9</v>
      </c>
      <c r="C20" s="7" t="s">
        <v>10</v>
      </c>
      <c r="D20" s="24">
        <v>1193684.2105263157</v>
      </c>
      <c r="E20" s="14">
        <v>3</v>
      </c>
      <c r="F20" s="11">
        <f t="shared" si="0"/>
        <v>3581052.6315789474</v>
      </c>
      <c r="G20" s="15">
        <v>14</v>
      </c>
      <c r="H20" s="11">
        <f t="shared" ref="H20" si="8">$D20*G20</f>
        <v>16711578.947368421</v>
      </c>
    </row>
    <row r="21" spans="1:12" ht="15">
      <c r="A21" s="16" t="s">
        <v>97</v>
      </c>
      <c r="B21" s="17" t="s">
        <v>90</v>
      </c>
      <c r="C21" s="18"/>
      <c r="D21" s="19"/>
      <c r="E21" s="20"/>
      <c r="F21" s="21">
        <f>SUM(F17:F20)</f>
        <v>22221052.631578948</v>
      </c>
      <c r="G21" s="22">
        <f t="shared" si="4"/>
        <v>0</v>
      </c>
      <c r="H21" s="21">
        <f>SUM(H17:H20)</f>
        <v>35351578.947368421</v>
      </c>
    </row>
    <row r="22" spans="1:12" ht="16.5" hidden="1">
      <c r="A22" s="7"/>
      <c r="B22" s="8" t="s">
        <v>11</v>
      </c>
      <c r="C22" s="7" t="s">
        <v>125</v>
      </c>
      <c r="D22" s="9">
        <v>80000</v>
      </c>
      <c r="E22" s="14"/>
      <c r="F22" s="11">
        <f t="shared" si="0"/>
        <v>0</v>
      </c>
      <c r="G22" s="15">
        <f t="shared" si="4"/>
        <v>0</v>
      </c>
      <c r="H22" s="11">
        <f t="shared" ref="H22" si="9">$D22*G22</f>
        <v>0</v>
      </c>
    </row>
    <row r="23" spans="1:12" hidden="1">
      <c r="A23" s="7"/>
      <c r="B23" s="8" t="s">
        <v>12</v>
      </c>
      <c r="C23" s="7" t="s">
        <v>13</v>
      </c>
      <c r="D23" s="9">
        <v>60000</v>
      </c>
      <c r="E23" s="14"/>
      <c r="F23" s="11">
        <f t="shared" si="0"/>
        <v>0</v>
      </c>
      <c r="G23" s="15">
        <f t="shared" si="4"/>
        <v>0</v>
      </c>
      <c r="H23" s="11">
        <f t="shared" ref="H23" si="10">$D23*G23</f>
        <v>0</v>
      </c>
    </row>
    <row r="24" spans="1:12" ht="16.5" hidden="1">
      <c r="A24" s="7"/>
      <c r="B24" s="8" t="s">
        <v>14</v>
      </c>
      <c r="C24" s="7" t="s">
        <v>125</v>
      </c>
      <c r="D24" s="9">
        <v>20000</v>
      </c>
      <c r="E24" s="14"/>
      <c r="F24" s="11">
        <f t="shared" si="0"/>
        <v>0</v>
      </c>
      <c r="G24" s="15">
        <f t="shared" si="4"/>
        <v>0</v>
      </c>
      <c r="H24" s="11">
        <f t="shared" ref="H24" si="11">$D24*G24</f>
        <v>0</v>
      </c>
    </row>
    <row r="25" spans="1:12" ht="15" hidden="1">
      <c r="A25" s="16" t="s">
        <v>98</v>
      </c>
      <c r="B25" s="17" t="s">
        <v>79</v>
      </c>
      <c r="C25" s="18"/>
      <c r="D25" s="19"/>
      <c r="E25" s="20"/>
      <c r="F25" s="21">
        <f>SUM(F22:F24)</f>
        <v>0</v>
      </c>
      <c r="G25" s="22">
        <f t="shared" si="4"/>
        <v>0</v>
      </c>
      <c r="H25" s="21">
        <f>SUM(H22:H24)</f>
        <v>0</v>
      </c>
    </row>
    <row r="26" spans="1:12">
      <c r="A26" s="7"/>
      <c r="B26" s="8" t="s">
        <v>15</v>
      </c>
      <c r="C26" s="7" t="s">
        <v>16</v>
      </c>
      <c r="D26" s="9">
        <v>7000</v>
      </c>
      <c r="E26" s="14">
        <v>20</v>
      </c>
      <c r="F26" s="11">
        <f t="shared" si="0"/>
        <v>140000</v>
      </c>
      <c r="G26" s="15">
        <f t="shared" si="4"/>
        <v>20</v>
      </c>
      <c r="H26" s="11">
        <f t="shared" ref="H26" si="12">$D26*G26</f>
        <v>140000</v>
      </c>
    </row>
    <row r="27" spans="1:12">
      <c r="A27" s="7"/>
      <c r="B27" s="8" t="s">
        <v>17</v>
      </c>
      <c r="C27" s="7" t="s">
        <v>16</v>
      </c>
      <c r="D27" s="9">
        <v>7105.2631578947367</v>
      </c>
      <c r="E27" s="14">
        <v>41</v>
      </c>
      <c r="F27" s="11">
        <f>$D27*E27</f>
        <v>291315.78947368421</v>
      </c>
      <c r="G27" s="15">
        <f>12+55+14+E27</f>
        <v>122</v>
      </c>
      <c r="H27" s="11">
        <f t="shared" ref="H27" si="13">$D27*G27</f>
        <v>866842.10526315786</v>
      </c>
      <c r="L27" s="25"/>
    </row>
    <row r="28" spans="1:12">
      <c r="A28" s="7"/>
      <c r="B28" s="8" t="s">
        <v>18</v>
      </c>
      <c r="C28" s="7" t="s">
        <v>16</v>
      </c>
      <c r="D28" s="9">
        <v>13285.714285714286</v>
      </c>
      <c r="E28" s="14">
        <v>21</v>
      </c>
      <c r="F28" s="11">
        <f t="shared" si="0"/>
        <v>279000</v>
      </c>
      <c r="G28" s="15">
        <f>13+2+E28</f>
        <v>36</v>
      </c>
      <c r="H28" s="11">
        <f t="shared" ref="H28" si="14">$D28*G28</f>
        <v>478285.71428571432</v>
      </c>
    </row>
    <row r="29" spans="1:12">
      <c r="A29" s="7"/>
      <c r="B29" s="8" t="s">
        <v>19</v>
      </c>
      <c r="C29" s="7" t="s">
        <v>20</v>
      </c>
      <c r="D29" s="9">
        <v>19166.666666666668</v>
      </c>
      <c r="E29" s="14">
        <v>6</v>
      </c>
      <c r="F29" s="11">
        <f t="shared" si="0"/>
        <v>115000</v>
      </c>
      <c r="G29" s="15">
        <v>7</v>
      </c>
      <c r="H29" s="11">
        <f t="shared" ref="H29" si="15">$D29*G29</f>
        <v>134166.66666666669</v>
      </c>
    </row>
    <row r="30" spans="1:12">
      <c r="A30" s="7"/>
      <c r="B30" s="8" t="s">
        <v>21</v>
      </c>
      <c r="C30" s="7" t="s">
        <v>20</v>
      </c>
      <c r="D30" s="9">
        <v>15000</v>
      </c>
      <c r="E30" s="14"/>
      <c r="F30" s="11">
        <f t="shared" si="0"/>
        <v>0</v>
      </c>
      <c r="G30" s="15">
        <v>8</v>
      </c>
      <c r="H30" s="11">
        <f t="shared" ref="H30" si="16">$D30*G30</f>
        <v>120000</v>
      </c>
    </row>
    <row r="31" spans="1:12" ht="15">
      <c r="A31" s="16" t="s">
        <v>99</v>
      </c>
      <c r="B31" s="17" t="s">
        <v>80</v>
      </c>
      <c r="C31" s="18"/>
      <c r="D31" s="19"/>
      <c r="E31" s="20"/>
      <c r="F31" s="21">
        <f>SUM(F26:F30)</f>
        <v>825315.78947368427</v>
      </c>
      <c r="G31" s="22">
        <f t="shared" si="4"/>
        <v>0</v>
      </c>
      <c r="H31" s="21">
        <f>SUM(H26:H30)</f>
        <v>1739294.486215539</v>
      </c>
    </row>
    <row r="32" spans="1:12">
      <c r="A32" s="7"/>
      <c r="B32" s="26" t="s">
        <v>121</v>
      </c>
      <c r="C32" s="7" t="s">
        <v>8</v>
      </c>
      <c r="D32" s="9">
        <v>40000</v>
      </c>
      <c r="E32" s="14"/>
      <c r="F32" s="11">
        <f t="shared" si="0"/>
        <v>0</v>
      </c>
      <c r="G32" s="15"/>
      <c r="H32" s="11">
        <f t="shared" ref="H32" si="17">$D32*G32</f>
        <v>0</v>
      </c>
    </row>
    <row r="33" spans="1:11">
      <c r="A33" s="7"/>
      <c r="B33" s="26" t="s">
        <v>22</v>
      </c>
      <c r="C33" s="7" t="s">
        <v>8</v>
      </c>
      <c r="D33" s="11">
        <v>5350000</v>
      </c>
      <c r="E33" s="14"/>
      <c r="F33" s="11">
        <f t="shared" si="0"/>
        <v>0</v>
      </c>
      <c r="G33" s="12"/>
      <c r="H33" s="11">
        <f t="shared" ref="H33" si="18">$D33*G33</f>
        <v>0</v>
      </c>
    </row>
    <row r="34" spans="1:11" ht="15">
      <c r="A34" s="16" t="s">
        <v>100</v>
      </c>
      <c r="B34" s="17" t="s">
        <v>81</v>
      </c>
      <c r="C34" s="18"/>
      <c r="D34" s="19"/>
      <c r="E34" s="20"/>
      <c r="F34" s="21">
        <f>SUM(F32:F33)</f>
        <v>0</v>
      </c>
      <c r="G34" s="22">
        <f t="shared" si="4"/>
        <v>0</v>
      </c>
      <c r="H34" s="21">
        <f>SUM(H32:H33)</f>
        <v>0</v>
      </c>
    </row>
    <row r="35" spans="1:11" ht="15">
      <c r="A35" s="16" t="s">
        <v>101</v>
      </c>
      <c r="B35" s="17" t="s">
        <v>107</v>
      </c>
      <c r="C35" s="18"/>
      <c r="D35" s="19"/>
      <c r="E35" s="20"/>
      <c r="F35" s="21">
        <f>F34+F31+F25+F21</f>
        <v>23046368.421052631</v>
      </c>
      <c r="G35" s="22">
        <f t="shared" si="4"/>
        <v>0</v>
      </c>
      <c r="H35" s="21">
        <f>H34+H31+H25+H21</f>
        <v>37090873.43358396</v>
      </c>
    </row>
    <row r="36" spans="1:11">
      <c r="A36" s="7"/>
      <c r="B36" s="8" t="s">
        <v>23</v>
      </c>
      <c r="C36" s="7" t="s">
        <v>24</v>
      </c>
      <c r="D36" s="9">
        <v>20000</v>
      </c>
      <c r="E36" s="14"/>
      <c r="F36" s="11">
        <f t="shared" ref="F36:F40" si="19">$D36*E36</f>
        <v>0</v>
      </c>
      <c r="G36" s="15">
        <v>80</v>
      </c>
      <c r="H36" s="11">
        <f t="shared" ref="H36" si="20">$D36*G36</f>
        <v>1600000</v>
      </c>
    </row>
    <row r="37" spans="1:11">
      <c r="A37" s="7"/>
      <c r="B37" s="8" t="s">
        <v>25</v>
      </c>
      <c r="C37" s="7" t="s">
        <v>24</v>
      </c>
      <c r="D37" s="9">
        <v>20000</v>
      </c>
      <c r="E37" s="14"/>
      <c r="F37" s="11">
        <f t="shared" si="19"/>
        <v>0</v>
      </c>
      <c r="G37" s="15">
        <f t="shared" si="4"/>
        <v>0</v>
      </c>
      <c r="H37" s="11">
        <f t="shared" ref="H37" si="21">$D37*G37</f>
        <v>0</v>
      </c>
    </row>
    <row r="38" spans="1:11">
      <c r="A38" s="7"/>
      <c r="B38" s="8" t="s">
        <v>26</v>
      </c>
      <c r="C38" s="7" t="s">
        <v>1</v>
      </c>
      <c r="D38" s="9">
        <v>76633.743295551729</v>
      </c>
      <c r="E38" s="14">
        <v>114.6</v>
      </c>
      <c r="F38" s="11">
        <f t="shared" si="19"/>
        <v>8782226.9816702269</v>
      </c>
      <c r="G38" s="27">
        <f>257.2+121+144.4+207.4+138.4+144.4+119.4+E38</f>
        <v>1246.8</v>
      </c>
      <c r="H38" s="11">
        <f t="shared" ref="H38" si="22">$D38*G38</f>
        <v>95546951.140893891</v>
      </c>
      <c r="J38" s="28"/>
      <c r="K38" s="28"/>
    </row>
    <row r="39" spans="1:11">
      <c r="A39" s="7"/>
      <c r="B39" s="8" t="s">
        <v>27</v>
      </c>
      <c r="C39" s="7" t="s">
        <v>1</v>
      </c>
      <c r="D39" s="9">
        <v>10000</v>
      </c>
      <c r="E39" s="14">
        <v>175</v>
      </c>
      <c r="F39" s="11">
        <f t="shared" si="19"/>
        <v>1750000</v>
      </c>
      <c r="G39" s="15">
        <f>50+107+E39</f>
        <v>332</v>
      </c>
      <c r="H39" s="11">
        <f t="shared" ref="H39" si="23">$D39*G39</f>
        <v>3320000</v>
      </c>
    </row>
    <row r="40" spans="1:11">
      <c r="A40" s="7"/>
      <c r="B40" s="8" t="s">
        <v>28</v>
      </c>
      <c r="C40" s="7" t="s">
        <v>29</v>
      </c>
      <c r="D40" s="9">
        <v>20000</v>
      </c>
      <c r="E40" s="14"/>
      <c r="F40" s="11">
        <f t="shared" si="19"/>
        <v>0</v>
      </c>
      <c r="G40" s="15">
        <f t="shared" si="4"/>
        <v>0</v>
      </c>
      <c r="H40" s="11">
        <f t="shared" ref="H40" si="24">$D40*G40</f>
        <v>0</v>
      </c>
    </row>
    <row r="41" spans="1:11" ht="15">
      <c r="A41" s="16" t="s">
        <v>102</v>
      </c>
      <c r="B41" s="17" t="s">
        <v>108</v>
      </c>
      <c r="C41" s="18"/>
      <c r="D41" s="19"/>
      <c r="E41" s="20"/>
      <c r="F41" s="21">
        <f>SUM(F36:F40)</f>
        <v>10532226.981670227</v>
      </c>
      <c r="G41" s="22">
        <f t="shared" si="4"/>
        <v>0</v>
      </c>
      <c r="H41" s="21">
        <f>SUM(H36:H40)</f>
        <v>100466951.14089389</v>
      </c>
    </row>
    <row r="42" spans="1:11">
      <c r="A42" s="7"/>
      <c r="B42" s="8" t="s">
        <v>30</v>
      </c>
      <c r="C42" s="7" t="s">
        <v>31</v>
      </c>
      <c r="D42" s="9">
        <v>1000</v>
      </c>
      <c r="E42" s="14">
        <v>7000</v>
      </c>
      <c r="F42" s="11">
        <f t="shared" ref="F42:F45" si="25">$D42*E42</f>
        <v>7000000</v>
      </c>
      <c r="G42" s="15">
        <f t="shared" si="4"/>
        <v>7000</v>
      </c>
      <c r="H42" s="11">
        <f t="shared" ref="H42" si="26">$D42*G42</f>
        <v>7000000</v>
      </c>
    </row>
    <row r="43" spans="1:11">
      <c r="A43" s="7"/>
      <c r="B43" s="8" t="s">
        <v>32</v>
      </c>
      <c r="C43" s="7" t="s">
        <v>31</v>
      </c>
      <c r="D43" s="9">
        <v>1200</v>
      </c>
      <c r="E43" s="14">
        <v>1200</v>
      </c>
      <c r="F43" s="11">
        <f t="shared" si="25"/>
        <v>1440000</v>
      </c>
      <c r="G43" s="15">
        <f t="shared" si="4"/>
        <v>1200</v>
      </c>
      <c r="H43" s="11">
        <f t="shared" ref="H43" si="27">$D43*G43</f>
        <v>1440000</v>
      </c>
    </row>
    <row r="44" spans="1:11">
      <c r="A44" s="7"/>
      <c r="B44" s="8" t="s">
        <v>33</v>
      </c>
      <c r="C44" s="7" t="s">
        <v>31</v>
      </c>
      <c r="D44" s="9">
        <v>1400</v>
      </c>
      <c r="E44" s="11">
        <v>4673</v>
      </c>
      <c r="F44" s="11">
        <f t="shared" si="25"/>
        <v>6542200</v>
      </c>
      <c r="G44" s="15">
        <f>7000+6420+1223+E44</f>
        <v>19316</v>
      </c>
      <c r="H44" s="11">
        <f t="shared" ref="H44" si="28">$D44*G44</f>
        <v>27042400</v>
      </c>
    </row>
    <row r="45" spans="1:11">
      <c r="A45" s="7"/>
      <c r="B45" s="8" t="s">
        <v>34</v>
      </c>
      <c r="C45" s="7" t="s">
        <v>31</v>
      </c>
      <c r="D45" s="9">
        <v>1300</v>
      </c>
      <c r="E45" s="14">
        <v>3000</v>
      </c>
      <c r="F45" s="11">
        <f t="shared" si="25"/>
        <v>3900000</v>
      </c>
      <c r="G45" s="15">
        <f t="shared" si="4"/>
        <v>3000</v>
      </c>
      <c r="H45" s="11">
        <f t="shared" ref="H45" si="29">$D45*G45</f>
        <v>3900000</v>
      </c>
    </row>
    <row r="46" spans="1:11" ht="15">
      <c r="A46" s="16" t="s">
        <v>103</v>
      </c>
      <c r="B46" s="17" t="s">
        <v>109</v>
      </c>
      <c r="C46" s="18"/>
      <c r="D46" s="19"/>
      <c r="E46" s="20"/>
      <c r="F46" s="21">
        <f>SUM(F42:F45)</f>
        <v>18882200</v>
      </c>
      <c r="G46" s="22">
        <f t="shared" si="4"/>
        <v>0</v>
      </c>
      <c r="H46" s="21">
        <f>SUM(H42:H45)</f>
        <v>39382400</v>
      </c>
    </row>
    <row r="47" spans="1:11" ht="15">
      <c r="A47" s="16" t="s">
        <v>104</v>
      </c>
      <c r="B47" s="17" t="s">
        <v>110</v>
      </c>
      <c r="C47" s="18"/>
      <c r="D47" s="19"/>
      <c r="E47" s="20"/>
      <c r="F47" s="21">
        <f>F16+F21+F25+F31+F41+F46</f>
        <v>52460795.402722858</v>
      </c>
      <c r="G47" s="21"/>
      <c r="H47" s="21">
        <f t="shared" ref="H47" si="30">H16+H21+H25+H31+H41+H46</f>
        <v>202714025.18893871</v>
      </c>
    </row>
    <row r="48" spans="1:11">
      <c r="A48" s="7"/>
      <c r="B48" s="8" t="s">
        <v>35</v>
      </c>
      <c r="C48" s="7" t="s">
        <v>16</v>
      </c>
      <c r="D48" s="9"/>
      <c r="E48" s="14"/>
      <c r="F48" s="11">
        <f t="shared" ref="F48:F68" si="31">$D48*E48</f>
        <v>0</v>
      </c>
      <c r="G48" s="15">
        <v>0</v>
      </c>
      <c r="H48" s="11">
        <v>0</v>
      </c>
    </row>
    <row r="49" spans="1:8">
      <c r="A49" s="7"/>
      <c r="B49" s="29" t="s">
        <v>36</v>
      </c>
      <c r="C49" s="7" t="s">
        <v>16</v>
      </c>
      <c r="D49" s="9"/>
      <c r="E49" s="30"/>
      <c r="F49" s="11">
        <f t="shared" si="31"/>
        <v>0</v>
      </c>
      <c r="G49" s="15">
        <v>55</v>
      </c>
      <c r="H49" s="11">
        <v>2700885</v>
      </c>
    </row>
    <row r="50" spans="1:8">
      <c r="A50" s="7"/>
      <c r="B50" s="8" t="s">
        <v>37</v>
      </c>
      <c r="C50" s="7" t="s">
        <v>16</v>
      </c>
      <c r="D50" s="9"/>
      <c r="E50" s="30"/>
      <c r="F50" s="11">
        <f t="shared" si="31"/>
        <v>0</v>
      </c>
      <c r="G50" s="15">
        <v>55</v>
      </c>
      <c r="H50" s="11">
        <v>1237500</v>
      </c>
    </row>
    <row r="51" spans="1:8">
      <c r="A51" s="7"/>
      <c r="B51" s="8" t="s">
        <v>38</v>
      </c>
      <c r="C51" s="7" t="s">
        <v>16</v>
      </c>
      <c r="D51" s="9"/>
      <c r="E51" s="31"/>
      <c r="F51" s="11">
        <f t="shared" si="31"/>
        <v>0</v>
      </c>
      <c r="G51" s="15">
        <v>0</v>
      </c>
      <c r="H51" s="11">
        <v>0</v>
      </c>
    </row>
    <row r="52" spans="1:8">
      <c r="A52" s="7"/>
      <c r="B52" s="8" t="s">
        <v>39</v>
      </c>
      <c r="C52" s="7" t="s">
        <v>16</v>
      </c>
      <c r="D52" s="9"/>
      <c r="E52" s="31"/>
      <c r="F52" s="11">
        <f t="shared" si="31"/>
        <v>0</v>
      </c>
      <c r="G52" s="15">
        <v>0</v>
      </c>
      <c r="H52" s="11">
        <v>0</v>
      </c>
    </row>
    <row r="53" spans="1:8">
      <c r="A53" s="7"/>
      <c r="B53" s="8" t="s">
        <v>40</v>
      </c>
      <c r="C53" s="7" t="s">
        <v>16</v>
      </c>
      <c r="D53" s="9"/>
      <c r="E53" s="31"/>
      <c r="F53" s="11">
        <f t="shared" si="31"/>
        <v>0</v>
      </c>
      <c r="G53" s="15">
        <v>55</v>
      </c>
      <c r="H53" s="11">
        <v>1375000</v>
      </c>
    </row>
    <row r="54" spans="1:8">
      <c r="A54" s="7"/>
      <c r="B54" s="8" t="s">
        <v>41</v>
      </c>
      <c r="C54" s="7" t="s">
        <v>16</v>
      </c>
      <c r="D54" s="9"/>
      <c r="E54" s="31"/>
      <c r="F54" s="11">
        <f t="shared" si="31"/>
        <v>0</v>
      </c>
      <c r="G54" s="15">
        <v>55</v>
      </c>
      <c r="H54" s="11">
        <v>2832500</v>
      </c>
    </row>
    <row r="55" spans="1:8">
      <c r="A55" s="7"/>
      <c r="B55" s="29" t="s">
        <v>42</v>
      </c>
      <c r="C55" s="7" t="s">
        <v>16</v>
      </c>
      <c r="D55" s="9"/>
      <c r="E55" s="31"/>
      <c r="F55" s="11">
        <f t="shared" si="31"/>
        <v>0</v>
      </c>
      <c r="G55" s="15">
        <v>55</v>
      </c>
      <c r="H55" s="11">
        <v>3245000</v>
      </c>
    </row>
    <row r="56" spans="1:8">
      <c r="A56" s="7"/>
      <c r="B56" s="8" t="s">
        <v>43</v>
      </c>
      <c r="C56" s="7" t="s">
        <v>16</v>
      </c>
      <c r="D56" s="24"/>
      <c r="E56" s="31"/>
      <c r="F56" s="11">
        <f t="shared" si="31"/>
        <v>0</v>
      </c>
      <c r="G56" s="15">
        <v>0</v>
      </c>
      <c r="H56" s="11">
        <v>0</v>
      </c>
    </row>
    <row r="57" spans="1:8">
      <c r="A57" s="7"/>
      <c r="B57" s="29" t="s">
        <v>86</v>
      </c>
      <c r="C57" s="7" t="s">
        <v>16</v>
      </c>
      <c r="D57" s="24"/>
      <c r="E57" s="31"/>
      <c r="F57" s="11">
        <f t="shared" si="31"/>
        <v>0</v>
      </c>
      <c r="G57" s="15">
        <v>0</v>
      </c>
      <c r="H57" s="11">
        <v>0</v>
      </c>
    </row>
    <row r="58" spans="1:8">
      <c r="A58" s="7"/>
      <c r="B58" s="8" t="s">
        <v>44</v>
      </c>
      <c r="C58" s="7" t="s">
        <v>16</v>
      </c>
      <c r="D58" s="9"/>
      <c r="E58" s="31"/>
      <c r="F58" s="11">
        <f t="shared" si="31"/>
        <v>0</v>
      </c>
      <c r="G58" s="15">
        <v>8</v>
      </c>
      <c r="H58" s="11">
        <v>1040000</v>
      </c>
    </row>
    <row r="59" spans="1:8">
      <c r="A59" s="7"/>
      <c r="B59" s="29" t="s">
        <v>45</v>
      </c>
      <c r="C59" s="7" t="s">
        <v>16</v>
      </c>
      <c r="D59" s="9"/>
      <c r="E59" s="31"/>
      <c r="F59" s="11">
        <f t="shared" si="31"/>
        <v>0</v>
      </c>
      <c r="G59" s="15">
        <v>13</v>
      </c>
      <c r="H59" s="11">
        <v>3421301</v>
      </c>
    </row>
    <row r="60" spans="1:8">
      <c r="A60" s="7"/>
      <c r="B60" s="29" t="s">
        <v>46</v>
      </c>
      <c r="C60" s="7" t="s">
        <v>16</v>
      </c>
      <c r="D60" s="9"/>
      <c r="E60" s="31"/>
      <c r="F60" s="11">
        <f t="shared" si="31"/>
        <v>0</v>
      </c>
      <c r="G60" s="15">
        <v>8</v>
      </c>
      <c r="H60" s="11">
        <v>2620000</v>
      </c>
    </row>
    <row r="61" spans="1:8">
      <c r="A61" s="7"/>
      <c r="B61" s="29" t="s">
        <v>47</v>
      </c>
      <c r="C61" s="7" t="s">
        <v>16</v>
      </c>
      <c r="D61" s="9"/>
      <c r="E61" s="31"/>
      <c r="F61" s="11">
        <f t="shared" si="31"/>
        <v>0</v>
      </c>
      <c r="G61" s="15">
        <v>12</v>
      </c>
      <c r="H61" s="11">
        <v>1932000</v>
      </c>
    </row>
    <row r="62" spans="1:8">
      <c r="A62" s="7"/>
      <c r="B62" s="29" t="s">
        <v>48</v>
      </c>
      <c r="C62" s="7" t="s">
        <v>16</v>
      </c>
      <c r="D62" s="32"/>
      <c r="E62" s="31"/>
      <c r="F62" s="11">
        <f t="shared" si="31"/>
        <v>0</v>
      </c>
      <c r="G62" s="15">
        <v>0</v>
      </c>
      <c r="H62" s="11">
        <v>0</v>
      </c>
    </row>
    <row r="63" spans="1:8">
      <c r="A63" s="7"/>
      <c r="B63" s="29" t="s">
        <v>49</v>
      </c>
      <c r="C63" s="7" t="s">
        <v>16</v>
      </c>
      <c r="D63" s="32"/>
      <c r="E63" s="31"/>
      <c r="F63" s="11">
        <f t="shared" si="31"/>
        <v>0</v>
      </c>
      <c r="G63" s="15">
        <v>0</v>
      </c>
      <c r="H63" s="11">
        <v>0</v>
      </c>
    </row>
    <row r="64" spans="1:8">
      <c r="A64" s="7"/>
      <c r="B64" s="29" t="s">
        <v>50</v>
      </c>
      <c r="C64" s="7" t="s">
        <v>16</v>
      </c>
      <c r="D64" s="32"/>
      <c r="E64" s="31"/>
      <c r="F64" s="11">
        <f t="shared" si="31"/>
        <v>0</v>
      </c>
      <c r="G64" s="15">
        <v>0</v>
      </c>
      <c r="H64" s="11">
        <v>0</v>
      </c>
    </row>
    <row r="65" spans="1:10">
      <c r="A65" s="7"/>
      <c r="B65" s="29" t="s">
        <v>122</v>
      </c>
      <c r="C65" s="7"/>
      <c r="D65" s="32"/>
      <c r="E65" s="31"/>
      <c r="F65" s="11"/>
      <c r="G65" s="15"/>
      <c r="H65" s="11"/>
    </row>
    <row r="66" spans="1:10">
      <c r="A66" s="7"/>
      <c r="B66" s="33" t="s">
        <v>51</v>
      </c>
      <c r="C66" s="7" t="s">
        <v>16</v>
      </c>
      <c r="D66" s="9"/>
      <c r="E66" s="31"/>
      <c r="F66" s="11">
        <f t="shared" si="31"/>
        <v>0</v>
      </c>
      <c r="G66" s="15">
        <v>0</v>
      </c>
      <c r="H66" s="11">
        <v>0</v>
      </c>
    </row>
    <row r="67" spans="1:10">
      <c r="A67" s="7"/>
      <c r="B67" s="33" t="s">
        <v>52</v>
      </c>
      <c r="C67" s="7" t="s">
        <v>16</v>
      </c>
      <c r="D67" s="9"/>
      <c r="E67" s="31"/>
      <c r="F67" s="11">
        <f t="shared" si="31"/>
        <v>0</v>
      </c>
      <c r="G67" s="15">
        <v>0</v>
      </c>
      <c r="H67" s="11">
        <v>0</v>
      </c>
    </row>
    <row r="68" spans="1:10">
      <c r="A68" s="7"/>
      <c r="B68" s="33" t="s">
        <v>53</v>
      </c>
      <c r="C68" s="7" t="s">
        <v>16</v>
      </c>
      <c r="D68" s="9"/>
      <c r="E68" s="31"/>
      <c r="F68" s="11">
        <f t="shared" si="31"/>
        <v>0</v>
      </c>
      <c r="G68" s="15">
        <v>0</v>
      </c>
      <c r="H68" s="11">
        <v>0</v>
      </c>
    </row>
    <row r="69" spans="1:10" ht="15">
      <c r="A69" s="16" t="s">
        <v>105</v>
      </c>
      <c r="B69" s="17" t="s">
        <v>54</v>
      </c>
      <c r="C69" s="18"/>
      <c r="D69" s="19"/>
      <c r="E69" s="34"/>
      <c r="F69" s="21">
        <f>SUM(F48:F68)</f>
        <v>0</v>
      </c>
      <c r="G69" s="21"/>
      <c r="H69" s="21">
        <f>SUM(H48:H68)</f>
        <v>20404186</v>
      </c>
    </row>
    <row r="70" spans="1:10">
      <c r="A70" s="7"/>
      <c r="B70" s="8" t="s">
        <v>55</v>
      </c>
      <c r="C70" s="7" t="s">
        <v>56</v>
      </c>
      <c r="D70" s="9"/>
      <c r="E70" s="31"/>
      <c r="F70" s="11">
        <v>0</v>
      </c>
      <c r="G70" s="15">
        <f t="shared" si="4"/>
        <v>0</v>
      </c>
      <c r="H70" s="11">
        <v>0</v>
      </c>
    </row>
    <row r="71" spans="1:10">
      <c r="A71" s="7"/>
      <c r="B71" s="8" t="s">
        <v>121</v>
      </c>
      <c r="C71" s="7" t="s">
        <v>8</v>
      </c>
      <c r="D71" s="9">
        <v>40000</v>
      </c>
      <c r="E71" s="31"/>
      <c r="F71" s="11">
        <f>D71*E71</f>
        <v>0</v>
      </c>
      <c r="G71" s="15">
        <v>650</v>
      </c>
      <c r="H71" s="11">
        <f>G71*D71</f>
        <v>26000000</v>
      </c>
    </row>
    <row r="72" spans="1:10">
      <c r="A72" s="7"/>
      <c r="B72" s="8" t="s">
        <v>22</v>
      </c>
      <c r="C72" s="7" t="s">
        <v>8</v>
      </c>
      <c r="D72" s="9">
        <v>5350000</v>
      </c>
      <c r="E72" s="31"/>
      <c r="F72" s="11">
        <f>D72*E72</f>
        <v>0</v>
      </c>
      <c r="G72" s="12">
        <v>18.75</v>
      </c>
      <c r="H72" s="11">
        <f>G72*D72</f>
        <v>100312500</v>
      </c>
    </row>
    <row r="73" spans="1:10">
      <c r="A73" s="7"/>
      <c r="B73" s="8" t="s">
        <v>57</v>
      </c>
      <c r="C73" s="7" t="s">
        <v>58</v>
      </c>
      <c r="D73" s="24">
        <v>700000</v>
      </c>
      <c r="E73" s="15"/>
      <c r="F73" s="11">
        <f t="shared" ref="F73:F75" si="32">$D73*E73</f>
        <v>0</v>
      </c>
      <c r="G73" s="15">
        <v>7</v>
      </c>
      <c r="H73" s="11">
        <f t="shared" ref="H73" si="33">$D73*G73</f>
        <v>4900000</v>
      </c>
      <c r="J73" s="25"/>
    </row>
    <row r="74" spans="1:10">
      <c r="A74" s="7"/>
      <c r="B74" s="8" t="s">
        <v>59</v>
      </c>
      <c r="C74" s="35"/>
      <c r="D74" s="24">
        <v>3000000</v>
      </c>
      <c r="E74" s="31"/>
      <c r="F74" s="11">
        <f t="shared" si="32"/>
        <v>0</v>
      </c>
      <c r="G74" s="15">
        <f t="shared" si="4"/>
        <v>0</v>
      </c>
      <c r="H74" s="11">
        <f t="shared" ref="H74" si="34">$D74*G74</f>
        <v>0</v>
      </c>
    </row>
    <row r="75" spans="1:10">
      <c r="A75" s="7"/>
      <c r="B75" s="29" t="s">
        <v>60</v>
      </c>
      <c r="C75" s="35" t="s">
        <v>61</v>
      </c>
      <c r="D75" s="24">
        <v>130000</v>
      </c>
      <c r="E75" s="31"/>
      <c r="F75" s="11">
        <f t="shared" si="32"/>
        <v>0</v>
      </c>
      <c r="G75" s="15">
        <v>2</v>
      </c>
      <c r="H75" s="11">
        <f t="shared" ref="H75" si="35">$D75*G75</f>
        <v>260000</v>
      </c>
    </row>
    <row r="76" spans="1:10" ht="15">
      <c r="A76" s="16" t="s">
        <v>106</v>
      </c>
      <c r="B76" s="17" t="s">
        <v>111</v>
      </c>
      <c r="C76" s="18"/>
      <c r="D76" s="19"/>
      <c r="E76" s="34"/>
      <c r="F76" s="21">
        <f>SUM(F70:F75)</f>
        <v>0</v>
      </c>
      <c r="G76" s="34"/>
      <c r="H76" s="21">
        <f>SUM(H70:H75)</f>
        <v>131472500</v>
      </c>
    </row>
    <row r="77" spans="1:10" ht="15">
      <c r="A77" s="16" t="s">
        <v>112</v>
      </c>
      <c r="B77" s="17" t="s">
        <v>116</v>
      </c>
      <c r="C77" s="18"/>
      <c r="D77" s="19"/>
      <c r="E77" s="34"/>
      <c r="F77" s="21">
        <f>F34+F76+F69</f>
        <v>0</v>
      </c>
      <c r="G77" s="21"/>
      <c r="H77" s="21">
        <f>H34+H76+H69</f>
        <v>151876686</v>
      </c>
    </row>
    <row r="78" spans="1:10" ht="15">
      <c r="A78" s="18" t="s">
        <v>113</v>
      </c>
      <c r="B78" s="36" t="s">
        <v>91</v>
      </c>
      <c r="C78" s="18"/>
      <c r="D78" s="19"/>
      <c r="E78" s="34"/>
      <c r="F78" s="21">
        <f>F47+F77</f>
        <v>52460795.402722858</v>
      </c>
      <c r="G78" s="21"/>
      <c r="H78" s="21">
        <f>H47+H77</f>
        <v>354590711.18893874</v>
      </c>
    </row>
    <row r="79" spans="1:10" ht="15">
      <c r="A79" s="18" t="s">
        <v>114</v>
      </c>
      <c r="B79" s="37" t="s">
        <v>92</v>
      </c>
      <c r="C79" s="38"/>
      <c r="D79" s="39"/>
      <c r="E79" s="34"/>
      <c r="F79" s="40">
        <f>0.1*F78</f>
        <v>5246079.5402722862</v>
      </c>
      <c r="G79" s="40"/>
      <c r="H79" s="40">
        <f t="shared" ref="H79" si="36">0.1*H78</f>
        <v>35459071.118893877</v>
      </c>
    </row>
    <row r="80" spans="1:10" ht="15">
      <c r="A80" s="16" t="s">
        <v>115</v>
      </c>
      <c r="B80" s="17" t="s">
        <v>62</v>
      </c>
      <c r="C80" s="18"/>
      <c r="D80" s="19"/>
      <c r="E80" s="34"/>
      <c r="F80" s="21">
        <f>F77+F79+F47</f>
        <v>57706874.942995146</v>
      </c>
      <c r="G80" s="34"/>
      <c r="H80" s="21">
        <f>H77+H79+H47</f>
        <v>390049782.3078326</v>
      </c>
      <c r="J80" s="25"/>
    </row>
    <row r="81" spans="1:8">
      <c r="G81" s="41"/>
    </row>
    <row r="82" spans="1:8">
      <c r="A82" s="2" t="s">
        <v>74</v>
      </c>
      <c r="G82" s="41"/>
      <c r="H82" s="41"/>
    </row>
    <row r="83" spans="1:8">
      <c r="B83" s="2" t="s">
        <v>77</v>
      </c>
      <c r="F83" s="2" t="s">
        <v>120</v>
      </c>
    </row>
    <row r="85" spans="1:8">
      <c r="B85" s="2" t="s">
        <v>85</v>
      </c>
      <c r="F85" s="2" t="s">
        <v>119</v>
      </c>
    </row>
    <row r="87" spans="1:8">
      <c r="B87" s="2" t="s">
        <v>63</v>
      </c>
      <c r="F87" s="2" t="s">
        <v>118</v>
      </c>
    </row>
    <row r="89" spans="1:8">
      <c r="A89" s="2" t="s">
        <v>75</v>
      </c>
    </row>
    <row r="90" spans="1:8">
      <c r="B90" s="2" t="s">
        <v>93</v>
      </c>
      <c r="F90" s="2" t="s">
        <v>117</v>
      </c>
      <c r="H90" s="42"/>
    </row>
    <row r="91" spans="1:8">
      <c r="H91" s="42"/>
    </row>
    <row r="92" spans="1:8">
      <c r="A92" s="2" t="s">
        <v>76</v>
      </c>
    </row>
    <row r="93" spans="1:8">
      <c r="B93" s="2" t="s">
        <v>94</v>
      </c>
      <c r="F93" s="2" t="s">
        <v>84</v>
      </c>
      <c r="H93" s="42"/>
    </row>
    <row r="95" spans="1:8">
      <c r="B95" s="2" t="s">
        <v>95</v>
      </c>
      <c r="F95" s="2" t="s">
        <v>123</v>
      </c>
    </row>
    <row r="96" spans="1:8">
      <c r="A96" s="3"/>
      <c r="B96" s="3"/>
      <c r="C96" s="3"/>
      <c r="D96" s="3"/>
      <c r="H96" s="42"/>
    </row>
  </sheetData>
  <mergeCells count="10">
    <mergeCell ref="A96:D96"/>
    <mergeCell ref="A2:H2"/>
    <mergeCell ref="A4:H4"/>
    <mergeCell ref="F6:H6"/>
    <mergeCell ref="A8:A9"/>
    <mergeCell ref="B8:B9"/>
    <mergeCell ref="E8:F8"/>
    <mergeCell ref="G8:H8"/>
    <mergeCell ref="A3:H3"/>
    <mergeCell ref="A5:H5"/>
  </mergeCells>
  <printOptions horizontalCentered="1"/>
  <pageMargins left="0.59055118110236227" right="0.59055118110236227" top="1.1811023622047245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Гүйцэтгэл</vt:lpstr>
      <vt:lpstr>Гүйцэтгэл!Print_Titles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Ganbaatar</dc:creator>
  <cp:lastModifiedBy>Sudaltmana LLC</cp:lastModifiedBy>
  <cp:lastPrinted>2023-09-21T05:37:24Z</cp:lastPrinted>
  <dcterms:created xsi:type="dcterms:W3CDTF">2022-07-21T01:32:30Z</dcterms:created>
  <dcterms:modified xsi:type="dcterms:W3CDTF">2023-09-21T05:46:18Z</dcterms:modified>
</cp:coreProperties>
</file>