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UTTE\"/>
    </mc:Choice>
  </mc:AlternateContent>
  <bookViews>
    <workbookView xWindow="0" yWindow="0" windowWidth="28800" windowHeight="12030" tabRatio="992" firstSheet="11" activeTab="11"/>
  </bookViews>
  <sheets>
    <sheet name="2022.10" sheetId="61" state="hidden" r:id="rId1"/>
    <sheet name="2022.12" sheetId="62" state="hidden" r:id="rId2"/>
    <sheet name="2023.01" sheetId="63" state="hidden" r:id="rId3"/>
    <sheet name="2023.2" sheetId="64" state="hidden" r:id="rId4"/>
    <sheet name="2023.03" sheetId="65" state="hidden" r:id="rId5"/>
    <sheet name="2023.04" sheetId="66" state="hidden" r:id="rId6"/>
    <sheet name="2023.05" sheetId="67" state="hidden" r:id="rId7"/>
    <sheet name="2023.06" sheetId="68" state="hidden" r:id="rId8"/>
    <sheet name="2023.07" sheetId="69" state="hidden" r:id="rId9"/>
    <sheet name="2023.08" sheetId="70" state="hidden" r:id="rId10"/>
    <sheet name="2023.09" sheetId="71" state="hidden" r:id="rId11"/>
    <sheet name="2023.10" sheetId="72" r:id="rId12"/>
  </sheets>
  <definedNames>
    <definedName name="_xlnm.Print_Area" localSheetId="6">'2023.05'!$A$1:$H$45</definedName>
  </definedNames>
  <calcPr calcId="162913"/>
</workbook>
</file>

<file path=xl/calcChain.xml><?xml version="1.0" encoding="utf-8"?>
<calcChain xmlns="http://schemas.openxmlformats.org/spreadsheetml/2006/main">
  <c r="H15" i="72" l="1"/>
  <c r="H14" i="72"/>
  <c r="H31" i="72"/>
  <c r="G31" i="72"/>
  <c r="F30" i="72"/>
  <c r="F31" i="72" s="1"/>
  <c r="H29" i="72"/>
  <c r="F29" i="72"/>
  <c r="H24" i="72"/>
  <c r="F24" i="72"/>
  <c r="H23" i="72"/>
  <c r="F23" i="72"/>
  <c r="H21" i="72"/>
  <c r="F21" i="72"/>
  <c r="H20" i="72"/>
  <c r="F20" i="72"/>
  <c r="H19" i="72"/>
  <c r="F19" i="72"/>
  <c r="H17" i="72"/>
  <c r="F17" i="72"/>
  <c r="H16" i="72"/>
  <c r="F16" i="72"/>
  <c r="F15" i="72"/>
  <c r="F14" i="72"/>
  <c r="F25" i="72" l="1"/>
  <c r="F32" i="72"/>
  <c r="F22" i="72"/>
  <c r="H32" i="72"/>
  <c r="H22" i="72"/>
  <c r="H25" i="72"/>
  <c r="F18" i="72"/>
  <c r="H18" i="72"/>
  <c r="H26" i="72" s="1"/>
  <c r="H34" i="72" s="1"/>
  <c r="H33" i="71"/>
  <c r="H32" i="71"/>
  <c r="G32" i="71"/>
  <c r="F31" i="71"/>
  <c r="F32" i="71" s="1"/>
  <c r="F33" i="71" s="1"/>
  <c r="H30" i="71"/>
  <c r="F30" i="71"/>
  <c r="H26" i="71"/>
  <c r="F26" i="71"/>
  <c r="H25" i="71"/>
  <c r="F25" i="71"/>
  <c r="H24" i="71"/>
  <c r="F24" i="71"/>
  <c r="H23" i="71"/>
  <c r="H22" i="71"/>
  <c r="F22" i="71"/>
  <c r="H21" i="71"/>
  <c r="F21" i="71"/>
  <c r="H20" i="71"/>
  <c r="F20" i="71"/>
  <c r="F23" i="71" s="1"/>
  <c r="H18" i="71"/>
  <c r="F18" i="71"/>
  <c r="H17" i="71"/>
  <c r="F17" i="71"/>
  <c r="G16" i="71"/>
  <c r="H16" i="71" s="1"/>
  <c r="F16" i="71"/>
  <c r="H15" i="71"/>
  <c r="F15" i="71"/>
  <c r="F26" i="72" l="1"/>
  <c r="F34" i="72" s="1"/>
  <c r="F35" i="72" s="1"/>
  <c r="F36" i="72" s="1"/>
  <c r="H35" i="72"/>
  <c r="H36" i="72" s="1"/>
  <c r="H19" i="71"/>
  <c r="H27" i="71" s="1"/>
  <c r="H35" i="71" s="1"/>
  <c r="F19" i="71"/>
  <c r="F27" i="71" s="1"/>
  <c r="F35" i="71" s="1"/>
  <c r="F36" i="71" s="1"/>
  <c r="F37" i="71" s="1"/>
  <c r="H32" i="70"/>
  <c r="H33" i="70" s="1"/>
  <c r="G32" i="70"/>
  <c r="F32" i="70"/>
  <c r="F31" i="70"/>
  <c r="H30" i="70"/>
  <c r="F30" i="70"/>
  <c r="F26" i="70"/>
  <c r="H25" i="70"/>
  <c r="H26" i="70" s="1"/>
  <c r="F25" i="70"/>
  <c r="H24" i="70"/>
  <c r="F24" i="70"/>
  <c r="H22" i="70"/>
  <c r="F22" i="70"/>
  <c r="H21" i="70"/>
  <c r="F21" i="70"/>
  <c r="H20" i="70"/>
  <c r="H23" i="70" s="1"/>
  <c r="F20" i="70"/>
  <c r="H18" i="70"/>
  <c r="F18" i="70"/>
  <c r="H17" i="70"/>
  <c r="F17" i="70"/>
  <c r="G16" i="70"/>
  <c r="H16" i="70" s="1"/>
  <c r="F16" i="70"/>
  <c r="H15" i="70"/>
  <c r="F15" i="70"/>
  <c r="H36" i="71" l="1"/>
  <c r="H37" i="71" s="1"/>
  <c r="H19" i="70"/>
  <c r="H27" i="70" s="1"/>
  <c r="H35" i="70" s="1"/>
  <c r="F33" i="70"/>
  <c r="F19" i="70"/>
  <c r="F23" i="70"/>
  <c r="F27" i="70"/>
  <c r="H30" i="69"/>
  <c r="H32" i="69"/>
  <c r="F30" i="69"/>
  <c r="G32" i="69"/>
  <c r="F31" i="69"/>
  <c r="F32" i="69" s="1"/>
  <c r="H25" i="69"/>
  <c r="F25" i="69"/>
  <c r="H24" i="69"/>
  <c r="F24" i="69"/>
  <c r="H22" i="69"/>
  <c r="F22" i="69"/>
  <c r="F23" i="69" s="1"/>
  <c r="H21" i="69"/>
  <c r="F21" i="69"/>
  <c r="H20" i="69"/>
  <c r="F20" i="69"/>
  <c r="H18" i="69"/>
  <c r="F18" i="69"/>
  <c r="H17" i="69"/>
  <c r="F17" i="69"/>
  <c r="G16" i="69"/>
  <c r="H16" i="69" s="1"/>
  <c r="F16" i="69"/>
  <c r="H15" i="69"/>
  <c r="F15" i="69"/>
  <c r="F35" i="70" l="1"/>
  <c r="H36" i="70"/>
  <c r="H37" i="70" s="1"/>
  <c r="F36" i="70"/>
  <c r="F37" i="70" s="1"/>
  <c r="H26" i="69"/>
  <c r="H23" i="69"/>
  <c r="F26" i="69"/>
  <c r="H33" i="69"/>
  <c r="F33" i="69"/>
  <c r="H19" i="69"/>
  <c r="F19" i="69"/>
  <c r="H32" i="68"/>
  <c r="F32" i="68"/>
  <c r="F33" i="68"/>
  <c r="H24" i="68"/>
  <c r="H25" i="68"/>
  <c r="H26" i="68"/>
  <c r="H20" i="68"/>
  <c r="H21" i="68"/>
  <c r="H22" i="68"/>
  <c r="H23" i="68"/>
  <c r="H15" i="68"/>
  <c r="G16" i="68"/>
  <c r="H16" i="68"/>
  <c r="H17" i="68"/>
  <c r="H18" i="68"/>
  <c r="H19" i="68"/>
  <c r="H27" i="68"/>
  <c r="H31" i="68"/>
  <c r="H33" i="68"/>
  <c r="H34" i="68"/>
  <c r="H35" i="68"/>
  <c r="F24" i="68"/>
  <c r="F25" i="68"/>
  <c r="F26" i="68"/>
  <c r="F20" i="68"/>
  <c r="F21" i="68"/>
  <c r="F22" i="68"/>
  <c r="F23" i="68"/>
  <c r="F15" i="68"/>
  <c r="F16" i="68"/>
  <c r="F17" i="68"/>
  <c r="F18" i="68"/>
  <c r="F19" i="68"/>
  <c r="F27" i="68"/>
  <c r="F30" i="68"/>
  <c r="F31" i="68"/>
  <c r="F34" i="68"/>
  <c r="F35" i="68"/>
  <c r="G31" i="68"/>
  <c r="H25" i="67"/>
  <c r="H24" i="67"/>
  <c r="H22" i="67"/>
  <c r="H21" i="67"/>
  <c r="H20" i="67"/>
  <c r="H18" i="67"/>
  <c r="H15" i="67"/>
  <c r="F25" i="67"/>
  <c r="F24" i="67"/>
  <c r="F22" i="67"/>
  <c r="F21" i="67"/>
  <c r="F20" i="67"/>
  <c r="F23" i="67"/>
  <c r="F16" i="67"/>
  <c r="F17" i="67"/>
  <c r="F18" i="67"/>
  <c r="F15" i="67"/>
  <c r="H26" i="67"/>
  <c r="H23" i="67"/>
  <c r="F26" i="67"/>
  <c r="H29" i="67"/>
  <c r="H30" i="67"/>
  <c r="G29" i="67"/>
  <c r="F28" i="67"/>
  <c r="F29" i="67"/>
  <c r="F30" i="67"/>
  <c r="G17" i="67"/>
  <c r="G16" i="67"/>
  <c r="H16" i="67"/>
  <c r="H17" i="67"/>
  <c r="H19" i="67"/>
  <c r="H27" i="67"/>
  <c r="H31" i="67"/>
  <c r="F19" i="67"/>
  <c r="H16" i="66"/>
  <c r="I16" i="66"/>
  <c r="H17" i="66"/>
  <c r="I17" i="66"/>
  <c r="I18" i="66"/>
  <c r="I19" i="66"/>
  <c r="I20" i="66"/>
  <c r="I22" i="66"/>
  <c r="I23" i="66"/>
  <c r="I24" i="66"/>
  <c r="I25" i="66"/>
  <c r="I26" i="66"/>
  <c r="G16" i="66"/>
  <c r="G17" i="66"/>
  <c r="G18" i="66"/>
  <c r="G19" i="66"/>
  <c r="G20" i="66"/>
  <c r="G21" i="66"/>
  <c r="G22" i="66"/>
  <c r="G23" i="66"/>
  <c r="G24" i="66"/>
  <c r="G25" i="66"/>
  <c r="G26" i="66"/>
  <c r="H22" i="66"/>
  <c r="H19" i="66"/>
  <c r="I24" i="65"/>
  <c r="I18" i="65"/>
  <c r="G18" i="65"/>
  <c r="I22" i="65"/>
  <c r="I23" i="65"/>
  <c r="H22" i="65"/>
  <c r="G21" i="65"/>
  <c r="G22" i="65"/>
  <c r="G23" i="65"/>
  <c r="H19" i="65"/>
  <c r="H20" i="65"/>
  <c r="H17" i="65"/>
  <c r="I17" i="65"/>
  <c r="G17" i="65"/>
  <c r="H16" i="65"/>
  <c r="I16" i="65"/>
  <c r="I19" i="65"/>
  <c r="I20" i="65"/>
  <c r="G16" i="65"/>
  <c r="G19" i="65"/>
  <c r="G20" i="65"/>
  <c r="G24" i="65"/>
  <c r="G25" i="65"/>
  <c r="G26" i="65"/>
  <c r="I25" i="65"/>
  <c r="I26" i="65"/>
  <c r="G16" i="64"/>
  <c r="H16" i="64"/>
  <c r="G17" i="64"/>
  <c r="H17" i="64"/>
  <c r="H19" i="64"/>
  <c r="H20" i="64"/>
  <c r="H22" i="64"/>
  <c r="H23" i="64"/>
  <c r="H24" i="64"/>
  <c r="H25" i="64"/>
  <c r="H26" i="64"/>
  <c r="F16" i="64"/>
  <c r="F17" i="64"/>
  <c r="F19" i="64"/>
  <c r="F20" i="64"/>
  <c r="F21" i="64"/>
  <c r="F22" i="64"/>
  <c r="F23" i="64"/>
  <c r="F24" i="64"/>
  <c r="F25" i="64"/>
  <c r="F26" i="64"/>
  <c r="G22" i="64"/>
  <c r="G19" i="64"/>
  <c r="G20" i="64"/>
  <c r="G22" i="63"/>
  <c r="H22" i="63"/>
  <c r="H23" i="63"/>
  <c r="H24" i="63"/>
  <c r="F22" i="63"/>
  <c r="F23" i="63"/>
  <c r="F24" i="63"/>
  <c r="G23" i="63"/>
  <c r="G19" i="63"/>
  <c r="G20" i="63"/>
  <c r="G21" i="63"/>
  <c r="F16" i="63"/>
  <c r="F17" i="63"/>
  <c r="F18" i="63"/>
  <c r="F19" i="63"/>
  <c r="G17" i="63"/>
  <c r="H17" i="63"/>
  <c r="G18" i="63"/>
  <c r="H18" i="63"/>
  <c r="G16" i="63"/>
  <c r="H16" i="63"/>
  <c r="H19" i="63"/>
  <c r="F20" i="63"/>
  <c r="F21" i="63"/>
  <c r="H20" i="63"/>
  <c r="H21" i="63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F62" i="62"/>
  <c r="F61" i="62"/>
  <c r="F60" i="62"/>
  <c r="F59" i="62"/>
  <c r="F58" i="62"/>
  <c r="F57" i="62"/>
  <c r="F56" i="62"/>
  <c r="F45" i="62"/>
  <c r="F46" i="62"/>
  <c r="F47" i="62"/>
  <c r="F48" i="62"/>
  <c r="F49" i="62"/>
  <c r="F50" i="62"/>
  <c r="F51" i="62"/>
  <c r="F52" i="62"/>
  <c r="F53" i="62"/>
  <c r="F54" i="62"/>
  <c r="F19" i="62"/>
  <c r="F18" i="62"/>
  <c r="F20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64" i="62"/>
  <c r="H65" i="62"/>
  <c r="H66" i="62"/>
  <c r="H67" i="62"/>
  <c r="H68" i="62"/>
  <c r="H39" i="62"/>
  <c r="H40" i="62"/>
  <c r="H41" i="62"/>
  <c r="H42" i="62"/>
  <c r="H43" i="62"/>
  <c r="H44" i="62"/>
  <c r="H69" i="62"/>
  <c r="F21" i="62"/>
  <c r="F22" i="62"/>
  <c r="F23" i="62"/>
  <c r="F24" i="62"/>
  <c r="F25" i="62"/>
  <c r="F27" i="62"/>
  <c r="F28" i="62"/>
  <c r="F29" i="62"/>
  <c r="F30" i="62"/>
  <c r="F31" i="62"/>
  <c r="F32" i="62"/>
  <c r="F33" i="62"/>
  <c r="F34" i="62"/>
  <c r="F35" i="62"/>
  <c r="F36" i="62"/>
  <c r="F37" i="62"/>
  <c r="F64" i="62"/>
  <c r="F65" i="62"/>
  <c r="F66" i="62"/>
  <c r="F55" i="62"/>
  <c r="F39" i="62"/>
  <c r="F40" i="62"/>
  <c r="F41" i="62"/>
  <c r="F42" i="62"/>
  <c r="F43" i="62"/>
  <c r="F44" i="62"/>
  <c r="G54" i="61"/>
  <c r="G49" i="61"/>
  <c r="G52" i="61"/>
  <c r="H47" i="61"/>
  <c r="F47" i="61"/>
  <c r="G46" i="61"/>
  <c r="H46" i="61"/>
  <c r="F46" i="61"/>
  <c r="G36" i="61"/>
  <c r="G35" i="61"/>
  <c r="G32" i="61"/>
  <c r="G31" i="61"/>
  <c r="G30" i="61"/>
  <c r="G23" i="61"/>
  <c r="G19" i="61"/>
  <c r="G18" i="61"/>
  <c r="F19" i="61"/>
  <c r="H28" i="61"/>
  <c r="H29" i="61"/>
  <c r="H30" i="61"/>
  <c r="H31" i="61"/>
  <c r="H32" i="61"/>
  <c r="H33" i="61"/>
  <c r="F28" i="61"/>
  <c r="F29" i="61"/>
  <c r="F30" i="61"/>
  <c r="F31" i="61"/>
  <c r="F32" i="61"/>
  <c r="F33" i="61"/>
  <c r="H45" i="61"/>
  <c r="H48" i="61"/>
  <c r="H49" i="61"/>
  <c r="H50" i="61"/>
  <c r="F45" i="61"/>
  <c r="F48" i="61"/>
  <c r="F49" i="61"/>
  <c r="F50" i="61"/>
  <c r="H39" i="61"/>
  <c r="H40" i="61"/>
  <c r="H41" i="61"/>
  <c r="H42" i="61"/>
  <c r="H43" i="61"/>
  <c r="F39" i="61"/>
  <c r="F40" i="61"/>
  <c r="F41" i="61"/>
  <c r="F42" i="61"/>
  <c r="F43" i="61"/>
  <c r="H51" i="61"/>
  <c r="H52" i="61"/>
  <c r="H53" i="61"/>
  <c r="H44" i="61"/>
  <c r="F44" i="61"/>
  <c r="H57" i="61"/>
  <c r="H56" i="61"/>
  <c r="F56" i="61"/>
  <c r="H55" i="61"/>
  <c r="F55" i="61"/>
  <c r="H54" i="61"/>
  <c r="F54" i="61"/>
  <c r="F52" i="61"/>
  <c r="F51" i="61"/>
  <c r="F53" i="61"/>
  <c r="H36" i="61"/>
  <c r="F36" i="61"/>
  <c r="H35" i="61"/>
  <c r="H37" i="61"/>
  <c r="F35" i="61"/>
  <c r="H19" i="61"/>
  <c r="H18" i="61"/>
  <c r="F18" i="61"/>
  <c r="F20" i="61"/>
  <c r="H25" i="61"/>
  <c r="F25" i="61"/>
  <c r="H24" i="61"/>
  <c r="F24" i="61"/>
  <c r="H27" i="61"/>
  <c r="H34" i="61"/>
  <c r="F27" i="61"/>
  <c r="F34" i="61"/>
  <c r="H23" i="61"/>
  <c r="F23" i="61"/>
  <c r="H22" i="61"/>
  <c r="F22" i="61"/>
  <c r="H21" i="61"/>
  <c r="F21" i="61"/>
  <c r="H17" i="61"/>
  <c r="H16" i="61"/>
  <c r="F37" i="61"/>
  <c r="H20" i="61"/>
  <c r="F26" i="61"/>
  <c r="H26" i="61"/>
  <c r="F58" i="61"/>
  <c r="F59" i="61"/>
  <c r="H58" i="61"/>
  <c r="F38" i="61"/>
  <c r="H38" i="61"/>
  <c r="H59" i="61"/>
  <c r="F60" i="61"/>
  <c r="F61" i="61"/>
  <c r="H60" i="61"/>
  <c r="H61" i="61"/>
  <c r="H62" i="61"/>
  <c r="F62" i="61"/>
  <c r="H25" i="63"/>
  <c r="H26" i="63"/>
  <c r="H27" i="63"/>
  <c r="F25" i="63"/>
  <c r="H70" i="62"/>
  <c r="H71" i="62"/>
  <c r="H72" i="62"/>
  <c r="F68" i="62"/>
  <c r="F63" i="62"/>
  <c r="F26" i="62"/>
  <c r="F38" i="62"/>
  <c r="F26" i="63"/>
  <c r="F27" i="63"/>
  <c r="F69" i="62"/>
  <c r="F70" i="62"/>
  <c r="F71" i="62"/>
  <c r="F72" i="62"/>
  <c r="F27" i="67"/>
  <c r="F31" i="67"/>
  <c r="F32" i="67"/>
  <c r="F33" i="67"/>
  <c r="H32" i="67"/>
  <c r="H33" i="67"/>
  <c r="F27" i="69" l="1"/>
  <c r="F34" i="69" s="1"/>
  <c r="F35" i="69" s="1"/>
  <c r="F36" i="69" s="1"/>
  <c r="H27" i="69"/>
  <c r="H34" i="69" s="1"/>
  <c r="H35" i="69"/>
  <c r="H36" i="69" s="1"/>
</calcChain>
</file>

<file path=xl/sharedStrings.xml><?xml version="1.0" encoding="utf-8"?>
<sst xmlns="http://schemas.openxmlformats.org/spreadsheetml/2006/main" count="934" uniqueCount="137">
  <si>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</si>
  <si>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</si>
  <si>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</si>
  <si>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</si>
  <si>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</si>
  <si>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</si>
  <si>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</si>
  <si>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</si>
  <si>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Байрны түрээс</t>
  </si>
  <si>
    <t>НӨАТ-10 %</t>
  </si>
  <si>
    <t>I</t>
  </si>
  <si>
    <t>VI</t>
  </si>
  <si>
    <t>XI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</si>
  <si>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</si>
  <si>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</si>
  <si>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</si>
  <si>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</si>
  <si>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</si>
  <si>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</si>
  <si>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</si>
  <si>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</si>
  <si>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</si>
  <si>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</si>
  <si>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</si>
  <si>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</si>
  <si>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</si>
  <si>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</si>
  <si>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</si>
  <si>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</si>
  <si>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дүн:997,286,235  /төгрөгөөр/</t>
  </si>
  <si>
    <t xml:space="preserve">Геологийн Судалгааны Төв </t>
  </si>
  <si>
    <t>х.ө</t>
  </si>
  <si>
    <t>сар</t>
  </si>
  <si>
    <t>ш</t>
  </si>
  <si>
    <t>Захирал</t>
  </si>
  <si>
    <t>Эдийн засагч, нягтлан бодогч</t>
  </si>
  <si>
    <t>Н.Ганболд</t>
  </si>
  <si>
    <t>Б.Содовжамц</t>
  </si>
  <si>
    <t>УЛСЫН ТӨСВИЙН ХӨРӨНГӨӨР ХЭРЭГЖҮҮЛЖ БАЙГАА "Өндөр технологийн түүхий эд, ховор металл                                                                                                газрын ховор элементийн эрэл" ТӨСЛИЙН АЖЛЫН ГҮЙЦЭТГЭЛИЙН АКТ</t>
  </si>
  <si>
    <t>Ерөнхий геологич</t>
  </si>
  <si>
    <t>Г.Мөнхзул</t>
  </si>
  <si>
    <t>төг</t>
  </si>
  <si>
    <t>II</t>
  </si>
  <si>
    <t>Цэглэн сорьцлолт</t>
  </si>
  <si>
    <t>IV</t>
  </si>
  <si>
    <t>V</t>
  </si>
  <si>
    <t>Томилолтын зардал</t>
  </si>
  <si>
    <t>Үйлдвэрлэлийн тээвэр</t>
  </si>
  <si>
    <t>Хүн тээвэр</t>
  </si>
  <si>
    <t>VII</t>
  </si>
  <si>
    <t>Тээврийн дүн</t>
  </si>
  <si>
    <t>IX</t>
  </si>
  <si>
    <t>ӨӨРИЙН ХҮЧНИЙ АЖЛЫН ДҮН /I+V+VI+VII+VIII/</t>
  </si>
  <si>
    <t>ГБТА-д тайлан үзэх</t>
  </si>
  <si>
    <t>км.кв</t>
  </si>
  <si>
    <t>кв.км</t>
  </si>
  <si>
    <t>Эрэл, шалгалтын маршрут</t>
  </si>
  <si>
    <t>дээж</t>
  </si>
  <si>
    <t>Талбайн шлих</t>
  </si>
  <si>
    <t>км</t>
  </si>
  <si>
    <t>Зочид буудал</t>
  </si>
  <si>
    <t>Копуш малталт</t>
  </si>
  <si>
    <t>III</t>
  </si>
  <si>
    <t>ICP-ээр 33 элемент</t>
  </si>
  <si>
    <t>X</t>
  </si>
  <si>
    <t>Лабораторийн ажлын дүн</t>
  </si>
  <si>
    <t>Агаар сансрын зургийн тайлал</t>
  </si>
  <si>
    <t>Эрлийн маршрут,зураглалын ажил</t>
  </si>
  <si>
    <t xml:space="preserve">Литогеохими, хоёрдогч </t>
  </si>
  <si>
    <t>Химийн шинжилгээ</t>
  </si>
  <si>
    <t>ТХ-ийн татвар, хураамж: фургон</t>
  </si>
  <si>
    <t>Эрлийн соронзон хайгуул</t>
  </si>
  <si>
    <t>т.км</t>
  </si>
  <si>
    <t>Цахилгаан хайгуул / АТ-ДГ/</t>
  </si>
  <si>
    <t>Албадмал туйлшрал-диполь-диполь</t>
  </si>
  <si>
    <t>Геофизикийн тээвэр</t>
  </si>
  <si>
    <t>Гамма-спектрометр</t>
  </si>
  <si>
    <t>Геофизикийн ажлын дүн</t>
  </si>
  <si>
    <t>Дээж буталгаа /литогеохими/</t>
  </si>
  <si>
    <t>Буталгаа /цэглэн+силикат/</t>
  </si>
  <si>
    <t>ICP-40 шинжилгээ/цэг+хов+керн+гео/</t>
  </si>
  <si>
    <t>Минералогийн хураангуй /шлих/</t>
  </si>
  <si>
    <t>VIII</t>
  </si>
  <si>
    <t>Суваг малталт/ гараар/</t>
  </si>
  <si>
    <t>куб.м</t>
  </si>
  <si>
    <t>Ховил сорьцлолт /баримтжуулалт/</t>
  </si>
  <si>
    <t>Баганат өрөмдлөг</t>
  </si>
  <si>
    <t>т.м</t>
  </si>
  <si>
    <t>Цооногийн баримтжуулалт</t>
  </si>
  <si>
    <t>Кернийн дээж зүсэх, дээжлэх</t>
  </si>
  <si>
    <t>Булалт</t>
  </si>
  <si>
    <t>Маршрут, сорьцлолтын дүн</t>
  </si>
  <si>
    <t>Уул,өрөм сорьцлолтын дүн</t>
  </si>
  <si>
    <t>/ ……………... /</t>
  </si>
  <si>
    <t>Дээж буталгаа ховил</t>
  </si>
  <si>
    <t>Дээж буталгаа керн</t>
  </si>
  <si>
    <t>2022 оны 10 дугаар сарын 1-нээс 10 дугаар сарын 31-ний өдөр хүртэл</t>
  </si>
  <si>
    <t>Рентгенфлюоресценц /силикат/</t>
  </si>
  <si>
    <t>ICP-30 шинжилгээ/цэг+хов+керн+гео/</t>
  </si>
  <si>
    <t>SEM-EDX</t>
  </si>
  <si>
    <t>Шлиф, аншлиф бэлтгэх</t>
  </si>
  <si>
    <t>Петрограф, минераграфийн бүрэн</t>
  </si>
  <si>
    <t>Зураг авах</t>
  </si>
  <si>
    <t>Гадаад хяналт /ICP шинжилгээнд/</t>
  </si>
  <si>
    <t>АГХ буталгаа</t>
  </si>
  <si>
    <t>Рентгенфлюоресценц нэмэлт элемент</t>
  </si>
  <si>
    <t>Гадаад хяналт /Эрдэс, чулуулгийн  шинжилгээнд/</t>
  </si>
  <si>
    <t>2022 оны 12 дугаар сарын 1-нээс 12 дугаар сарын 31-ний өдөр хүртэл</t>
  </si>
  <si>
    <t>2023 оны 01 дугаар сарын 1-нээс 01 дугаар сарын 31-ний өдөр хүртэл</t>
  </si>
  <si>
    <t xml:space="preserve">ӨӨРИЙН ХҮЧНИЙ АЖЛЫН ДҮН </t>
  </si>
  <si>
    <t>Д.Мөнхбаатар</t>
  </si>
  <si>
    <t xml:space="preserve">Геологийн Судалгаа- Шинжилгээний Төв </t>
  </si>
  <si>
    <t>2023 оны 02 дугаар сарын 1-нээс 02 дугаар сарын 28-ний өдөр хүртэл</t>
  </si>
  <si>
    <t>Эдийн засагч</t>
  </si>
  <si>
    <t>Г.Батзориг</t>
  </si>
  <si>
    <t>2023 оны 03 дугаар сарын 1-нээс 03 дугаар сарын 31-ний өдөр хүртэл</t>
  </si>
  <si>
    <t>/Э.Мөнх-Ирээдүй /</t>
  </si>
  <si>
    <t>2023 оны 04 дүгээр сарын 1-нээс 04 дүгээр сарын 30-ний өдөр хүртэл</t>
  </si>
  <si>
    <t>Д.Отгонбаатар</t>
  </si>
  <si>
    <t>Эрлийн маршрут, зураглалын ажил</t>
  </si>
  <si>
    <t>Цэглэн сорьцууд /шт+а.гео+силикат/</t>
  </si>
  <si>
    <t xml:space="preserve">Үйлдвэрлэлийн тээвэр </t>
  </si>
  <si>
    <t xml:space="preserve">                                                                                                                                                         2023 оны 05 дугаар сарын 1-нээс 05 дугаар сарын 31-ний өдөр хүртэл</t>
  </si>
  <si>
    <t xml:space="preserve">                                                                                                                                                                                                            Төсвийн дүн:997,286,235  /төгрөгөөр/</t>
  </si>
  <si>
    <t xml:space="preserve">                                                                                                                                                         2023 оны 06 дугаар сарын 1-нээс 06 дугаар сарын 30-ний өдөр хүртэл</t>
  </si>
  <si>
    <t>Нүүрстөрөгчийн шинжилгээ</t>
  </si>
  <si>
    <t>Гадны лабораторийн дүн</t>
  </si>
  <si>
    <t xml:space="preserve">                                                                                                                                                         2023 оны 07 дугаар сарын 1-нээс 07 дугаар сарын 31-ний өдөр хүртэл</t>
  </si>
  <si>
    <t>/                          /</t>
  </si>
  <si>
    <t>Магадлашгүй ажил</t>
  </si>
  <si>
    <t xml:space="preserve">                                                                                                                                                         2023 оны 08 дугаар сарын 1-нээс 08 дугаар сарын 31-ний өдөр хүртэл</t>
  </si>
  <si>
    <t>Тайлангийн зураг боловсруулах, хэвлэх</t>
  </si>
  <si>
    <t>хавтгай</t>
  </si>
  <si>
    <t>/   Цэрэндулам/</t>
  </si>
  <si>
    <t xml:space="preserve">                                                                                                                                                         2023 оны 09 дүгээр сарын 1-нээс 09 дүгээр сарын 30-ний өдөр хүртэл</t>
  </si>
  <si>
    <t xml:space="preserve">                                                                                                                                                         2023 оны 10 дугаар сарын 1-нээс 10 дугаар сарын 31-ний өдөр хүртэл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</si>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</sst>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/>
    <xf numFmtId="3" fontId="12" fillId="0" borderId="3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0" fillId="0" borderId="0" xfId="7" applyNumberFormat="1" applyFont="1" applyAlignment="1">
      <alignment horizontal="right"/>
    </xf>
    <xf numFmtId="166" fontId="7" fillId="0" borderId="3" xfId="7" applyNumberFormat="1" applyFont="1" applyBorder="1" applyAlignment="1">
      <alignment horizontal="center" vertic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9" fillId="2" borderId="3" xfId="7" applyNumberFormat="1" applyFont="1" applyFill="1" applyBorder="1" applyAlignment="1">
      <alignment horizontal="right" vertical="center"/>
    </xf>
    <xf numFmtId="166" fontId="12" fillId="0" borderId="3" xfId="7" applyNumberFormat="1" applyFont="1" applyBorder="1"/>
    <xf numFmtId="166" fontId="10" fillId="0" borderId="3" xfId="7" applyNumberFormat="1" applyFont="1" applyBorder="1" applyAlignment="1">
      <alignment horizontal="right" vertical="center"/>
    </xf>
    <xf numFmtId="166" fontId="9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0" fontId="14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7" fontId="7" fillId="0" borderId="3" xfId="7" applyNumberFormat="1" applyFont="1" applyBorder="1" applyAlignment="1">
      <alignment horizontal="center" vertical="center"/>
    </xf>
    <xf numFmtId="167" fontId="7" fillId="0" borderId="3" xfId="7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7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7" applyNumberFormat="1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166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166" fontId="17" fillId="0" borderId="3" xfId="7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167" fontId="17" fillId="0" borderId="3" xfId="7" applyNumberFormat="1" applyFont="1" applyBorder="1" applyAlignment="1">
      <alignment horizontal="right" vertical="center"/>
    </xf>
    <xf numFmtId="166" fontId="18" fillId="2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indent="12"/>
    </xf>
    <xf numFmtId="0" fontId="15" fillId="0" borderId="0" xfId="0" applyFont="1" applyAlignment="1">
      <alignment horizontal="left" indent="12"/>
    </xf>
    <xf numFmtId="0" fontId="15" fillId="0" borderId="0" xfId="0" applyFont="1" applyAlignment="1">
      <alignment horizontal="left" wrapText="1" indent="12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167" fontId="19" fillId="0" borderId="4" xfId="7" applyNumberFormat="1" applyFont="1" applyFill="1" applyBorder="1" applyAlignment="1">
      <alignment horizontal="right" vertical="center"/>
    </xf>
    <xf numFmtId="167" fontId="19" fillId="0" borderId="3" xfId="7" applyNumberFormat="1" applyFont="1" applyFill="1" applyBorder="1" applyAlignment="1">
      <alignment vertical="center"/>
    </xf>
    <xf numFmtId="167" fontId="17" fillId="0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3" fontId="20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/>
    </xf>
    <xf numFmtId="0" fontId="21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75" style="2" customWidth="1"/>
    <col min="4" max="4" width="9.25" style="2" customWidth="1"/>
    <col min="5" max="5" width="8.625" style="2" customWidth="1"/>
    <col min="6" max="6" width="13.25" style="2" customWidth="1"/>
    <col min="7" max="7" width="7.625" style="2" customWidth="1"/>
    <col min="8" max="8" width="16.875" style="2" customWidth="1"/>
    <col min="9" max="9" width="14" style="2" customWidth="1"/>
    <col min="10" max="16384" width="9" style="2"/>
  </cols>
  <sheetData>
    <row r="1" spans="1:8">
      <c r="A1" s="136" t="s">
        <v>24</v>
      </c>
      <c r="B1" s="136"/>
      <c r="C1" s="136"/>
      <c r="D1" s="136"/>
      <c r="E1" s="136"/>
      <c r="F1" s="136"/>
      <c r="G1" s="136"/>
      <c r="H1" s="136"/>
    </row>
    <row r="2" spans="1:8">
      <c r="A2" s="136" t="s">
        <v>25</v>
      </c>
      <c r="B2" s="136"/>
      <c r="C2" s="136"/>
      <c r="D2" s="136"/>
      <c r="E2" s="136"/>
      <c r="F2" s="136"/>
      <c r="G2" s="136"/>
      <c r="H2" s="136"/>
    </row>
    <row r="3" spans="1:8">
      <c r="A3" s="136" t="s">
        <v>26</v>
      </c>
      <c r="B3" s="136"/>
      <c r="C3" s="136"/>
      <c r="D3" s="136"/>
      <c r="E3" s="136"/>
      <c r="F3" s="136"/>
      <c r="G3" s="136"/>
      <c r="H3" s="136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30</v>
      </c>
      <c r="G8" s="138"/>
      <c r="H8" s="138"/>
    </row>
    <row r="9" spans="1:8">
      <c r="A9" s="136" t="s">
        <v>96</v>
      </c>
      <c r="B9" s="136"/>
      <c r="C9" s="136"/>
      <c r="D9" s="136"/>
      <c r="E9" s="136"/>
      <c r="F9" s="136"/>
      <c r="G9" s="136"/>
      <c r="H9" s="136"/>
    </row>
    <row r="10" spans="1:8">
      <c r="A10" s="19"/>
      <c r="B10" s="19"/>
      <c r="C10" s="19"/>
      <c r="D10" s="19"/>
      <c r="E10" s="19"/>
      <c r="F10" s="19"/>
      <c r="G10" s="19"/>
      <c r="H10" s="19"/>
    </row>
    <row r="11" spans="1:8">
      <c r="A11" s="136" t="s">
        <v>29</v>
      </c>
      <c r="B11" s="136"/>
      <c r="C11" s="136"/>
      <c r="D11" s="136"/>
      <c r="E11" s="136"/>
      <c r="F11" s="136"/>
      <c r="G11" s="136"/>
      <c r="H11" s="136"/>
    </row>
    <row r="13" spans="1:8">
      <c r="A13" s="140" t="s">
        <v>20</v>
      </c>
      <c r="B13" s="140" t="s">
        <v>6</v>
      </c>
      <c r="C13" s="141" t="s">
        <v>16</v>
      </c>
      <c r="D13" s="141" t="s">
        <v>17</v>
      </c>
      <c r="E13" s="143" t="s">
        <v>18</v>
      </c>
      <c r="F13" s="143"/>
      <c r="G13" s="143" t="s">
        <v>19</v>
      </c>
      <c r="H13" s="143"/>
    </row>
    <row r="14" spans="1:8">
      <c r="A14" s="140"/>
      <c r="B14" s="140"/>
      <c r="C14" s="142"/>
      <c r="D14" s="142"/>
      <c r="E14" s="20" t="s">
        <v>7</v>
      </c>
      <c r="F14" s="20" t="s">
        <v>0</v>
      </c>
      <c r="G14" s="20" t="s">
        <v>7</v>
      </c>
      <c r="H14" s="20" t="s">
        <v>0</v>
      </c>
    </row>
    <row r="15" spans="1:8">
      <c r="A15" s="20">
        <v>0</v>
      </c>
      <c r="B15" s="20">
        <v>1</v>
      </c>
      <c r="C15" s="21">
        <v>2</v>
      </c>
      <c r="D15" s="21">
        <v>3</v>
      </c>
      <c r="E15" s="20">
        <v>4</v>
      </c>
      <c r="F15" s="20">
        <v>5</v>
      </c>
      <c r="G15" s="20">
        <v>6</v>
      </c>
      <c r="H15" s="20">
        <v>7</v>
      </c>
    </row>
    <row r="16" spans="1:8">
      <c r="A16" s="20"/>
      <c r="B16" s="6" t="s">
        <v>3</v>
      </c>
      <c r="C16" s="20" t="s">
        <v>31</v>
      </c>
      <c r="D16" s="7">
        <v>60000</v>
      </c>
      <c r="E16" s="8"/>
      <c r="F16" s="7"/>
      <c r="G16" s="8">
        <v>21.5</v>
      </c>
      <c r="H16" s="7">
        <f>G16*D16</f>
        <v>1290000</v>
      </c>
    </row>
    <row r="17" spans="1:8">
      <c r="A17" s="20"/>
      <c r="B17" s="6" t="s">
        <v>66</v>
      </c>
      <c r="C17" s="20" t="s">
        <v>54</v>
      </c>
      <c r="D17" s="7">
        <v>1200</v>
      </c>
      <c r="E17" s="8"/>
      <c r="F17" s="7"/>
      <c r="G17" s="8">
        <v>919.9</v>
      </c>
      <c r="H17" s="7">
        <f t="shared" ref="H17" si="0">G17*D17</f>
        <v>1103880</v>
      </c>
    </row>
    <row r="18" spans="1:8">
      <c r="A18" s="32"/>
      <c r="B18" s="6" t="s">
        <v>46</v>
      </c>
      <c r="C18" s="20" t="s">
        <v>31</v>
      </c>
      <c r="D18" s="7">
        <v>20000</v>
      </c>
      <c r="E18" s="8">
        <v>660</v>
      </c>
      <c r="F18" s="7">
        <f>E18*D18</f>
        <v>13200000</v>
      </c>
      <c r="G18" s="8">
        <f>1800+E18</f>
        <v>2460</v>
      </c>
      <c r="H18" s="7">
        <f t="shared" ref="H18" si="1">G18*D18</f>
        <v>49200000</v>
      </c>
    </row>
    <row r="19" spans="1:8">
      <c r="A19" s="32"/>
      <c r="B19" s="14" t="s">
        <v>4</v>
      </c>
      <c r="C19" s="20" t="s">
        <v>31</v>
      </c>
      <c r="D19" s="7">
        <v>55000</v>
      </c>
      <c r="E19" s="8">
        <v>87</v>
      </c>
      <c r="F19" s="7">
        <f>E19*D19</f>
        <v>4785000</v>
      </c>
      <c r="G19" s="8">
        <f>887.5+E19</f>
        <v>974.5</v>
      </c>
      <c r="H19" s="7">
        <f>G19*D19</f>
        <v>53597500</v>
      </c>
    </row>
    <row r="20" spans="1:8" ht="15">
      <c r="A20" s="32" t="s">
        <v>10</v>
      </c>
      <c r="B20" s="10" t="s">
        <v>0</v>
      </c>
      <c r="C20" s="15"/>
      <c r="D20" s="11"/>
      <c r="E20" s="12"/>
      <c r="F20" s="11">
        <f>SUM(F16:F19)</f>
        <v>17985000</v>
      </c>
      <c r="G20" s="11"/>
      <c r="H20" s="11">
        <f t="shared" ref="H20" si="2">SUM(H16:H19)</f>
        <v>105191380</v>
      </c>
    </row>
    <row r="21" spans="1:8">
      <c r="A21" s="20"/>
      <c r="B21" s="6" t="s">
        <v>56</v>
      </c>
      <c r="C21" s="20" t="s">
        <v>55</v>
      </c>
      <c r="D21" s="7">
        <v>37000</v>
      </c>
      <c r="E21" s="8"/>
      <c r="F21" s="7">
        <f>E21*D21</f>
        <v>0</v>
      </c>
      <c r="G21" s="8">
        <v>736</v>
      </c>
      <c r="H21" s="7">
        <f>G21*D21</f>
        <v>27232000</v>
      </c>
    </row>
    <row r="22" spans="1:8">
      <c r="A22" s="20"/>
      <c r="B22" s="6" t="s">
        <v>67</v>
      </c>
      <c r="C22" s="20" t="s">
        <v>55</v>
      </c>
      <c r="D22" s="7">
        <v>64000</v>
      </c>
      <c r="E22" s="8"/>
      <c r="F22" s="7">
        <f t="shared" ref="F22:F23" si="3">E22*D22</f>
        <v>0</v>
      </c>
      <c r="G22" s="8">
        <v>183.9</v>
      </c>
      <c r="H22" s="7">
        <f t="shared" ref="H22:H23" si="4">G22*D22</f>
        <v>11769600</v>
      </c>
    </row>
    <row r="23" spans="1:8">
      <c r="A23" s="20"/>
      <c r="B23" s="13" t="s">
        <v>68</v>
      </c>
      <c r="C23" s="20" t="s">
        <v>57</v>
      </c>
      <c r="D23" s="7">
        <v>2500</v>
      </c>
      <c r="E23" s="7">
        <v>866</v>
      </c>
      <c r="F23" s="7">
        <f t="shared" si="3"/>
        <v>2165000</v>
      </c>
      <c r="G23" s="7">
        <f>1534+E23</f>
        <v>2400</v>
      </c>
      <c r="H23" s="7">
        <f t="shared" si="4"/>
        <v>6000000</v>
      </c>
    </row>
    <row r="24" spans="1:8">
      <c r="A24" s="32"/>
      <c r="B24" s="6" t="s">
        <v>43</v>
      </c>
      <c r="C24" s="20" t="s">
        <v>57</v>
      </c>
      <c r="D24" s="7">
        <v>5000</v>
      </c>
      <c r="E24" s="8"/>
      <c r="F24" s="7">
        <f>E24*D24</f>
        <v>0</v>
      </c>
      <c r="G24" s="8">
        <v>345</v>
      </c>
      <c r="H24" s="7">
        <f>G24*D24</f>
        <v>1725000</v>
      </c>
    </row>
    <row r="25" spans="1:8">
      <c r="A25" s="32"/>
      <c r="B25" s="6" t="s">
        <v>58</v>
      </c>
      <c r="C25" s="20" t="s">
        <v>57</v>
      </c>
      <c r="D25" s="7">
        <v>15000</v>
      </c>
      <c r="E25" s="8"/>
      <c r="F25" s="7">
        <f t="shared" ref="F25" si="5">E25*D25</f>
        <v>0</v>
      </c>
      <c r="G25" s="8">
        <v>60</v>
      </c>
      <c r="H25" s="7">
        <f t="shared" ref="H25" si="6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2165000</v>
      </c>
      <c r="G26" s="11"/>
      <c r="H26" s="11">
        <f>SUM(H21:H25)</f>
        <v>47626600</v>
      </c>
    </row>
    <row r="27" spans="1:8">
      <c r="A27" s="20"/>
      <c r="B27" s="6" t="s">
        <v>61</v>
      </c>
      <c r="C27" s="20" t="s">
        <v>33</v>
      </c>
      <c r="D27" s="7">
        <v>3650</v>
      </c>
      <c r="E27" s="8"/>
      <c r="F27" s="7">
        <f>E27*D27</f>
        <v>0</v>
      </c>
      <c r="G27" s="8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7">E28*D28</f>
        <v>0</v>
      </c>
      <c r="G28" s="24">
        <v>210</v>
      </c>
      <c r="H28" s="7">
        <f t="shared" ref="H28:H33" si="8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7"/>
        <v>0</v>
      </c>
      <c r="G29" s="24">
        <v>63</v>
      </c>
      <c r="H29" s="7">
        <f t="shared" si="8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>
        <v>500</v>
      </c>
      <c r="F30" s="7">
        <f t="shared" si="7"/>
        <v>102500000</v>
      </c>
      <c r="G30" s="24">
        <f>100+E30</f>
        <v>600</v>
      </c>
      <c r="H30" s="7">
        <f t="shared" si="8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>
        <v>500</v>
      </c>
      <c r="F31" s="7">
        <f t="shared" si="7"/>
        <v>4000000</v>
      </c>
      <c r="G31" s="24">
        <f>100+E31</f>
        <v>600</v>
      </c>
      <c r="H31" s="7">
        <f t="shared" si="8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>
        <v>200</v>
      </c>
      <c r="F32" s="7">
        <f t="shared" si="7"/>
        <v>4700000</v>
      </c>
      <c r="G32" s="24">
        <f>100+E32</f>
        <v>300</v>
      </c>
      <c r="H32" s="7">
        <f t="shared" si="8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7"/>
        <v>0</v>
      </c>
      <c r="G33" s="24">
        <v>210</v>
      </c>
      <c r="H33" s="7">
        <f t="shared" si="8"/>
        <v>777000</v>
      </c>
    </row>
    <row r="34" spans="1:8" ht="15">
      <c r="A34" s="20"/>
      <c r="B34" s="26" t="s">
        <v>92</v>
      </c>
      <c r="C34" s="34"/>
      <c r="D34" s="34"/>
      <c r="E34" s="34"/>
      <c r="F34" s="35">
        <f>SUM(F27:F33)</f>
        <v>111200000</v>
      </c>
      <c r="G34" s="35"/>
      <c r="H34" s="35">
        <f>SUM(H27:H33)</f>
        <v>140697000</v>
      </c>
    </row>
    <row r="35" spans="1:8">
      <c r="A35" s="20"/>
      <c r="B35" s="13" t="s">
        <v>47</v>
      </c>
      <c r="C35" s="20" t="s">
        <v>59</v>
      </c>
      <c r="D35" s="7">
        <v>950</v>
      </c>
      <c r="E35" s="8">
        <v>3600</v>
      </c>
      <c r="F35" s="7">
        <f>E35*D35</f>
        <v>3420000</v>
      </c>
      <c r="G35" s="8">
        <f>27180+E35</f>
        <v>30780</v>
      </c>
      <c r="H35" s="7">
        <f>G35*D35</f>
        <v>29241000</v>
      </c>
    </row>
    <row r="36" spans="1:8">
      <c r="A36" s="20"/>
      <c r="B36" s="6" t="s">
        <v>48</v>
      </c>
      <c r="C36" s="20" t="s">
        <v>59</v>
      </c>
      <c r="D36" s="7">
        <v>900</v>
      </c>
      <c r="E36" s="8">
        <v>3490</v>
      </c>
      <c r="F36" s="7">
        <f t="shared" ref="F36" si="9">E36*D36</f>
        <v>3141000</v>
      </c>
      <c r="G36" s="8">
        <f>17330+E36</f>
        <v>20820</v>
      </c>
      <c r="H36" s="7">
        <f t="shared" ref="H36" si="10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6561000</v>
      </c>
      <c r="G37" s="11"/>
      <c r="H37" s="11">
        <f t="shared" ref="H37" si="11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137911000</v>
      </c>
      <c r="G38" s="11"/>
      <c r="H38" s="11">
        <f t="shared" ref="H38" si="12">H20+H26+H34+H37</f>
        <v>341493980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0" si="13">E39*D39</f>
        <v>0</v>
      </c>
      <c r="G39" s="24">
        <v>175</v>
      </c>
      <c r="H39" s="7">
        <f t="shared" ref="H39:H50" si="14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3"/>
        <v>0</v>
      </c>
      <c r="G40" s="24">
        <v>175</v>
      </c>
      <c r="H40" s="7">
        <f t="shared" si="14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3"/>
        <v>0</v>
      </c>
      <c r="G41" s="24">
        <v>10</v>
      </c>
      <c r="H41" s="7">
        <f t="shared" si="14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3"/>
        <v>0</v>
      </c>
      <c r="G42" s="24">
        <v>23600</v>
      </c>
      <c r="H42" s="7">
        <f t="shared" si="14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3"/>
        <v>0</v>
      </c>
      <c r="G43" s="24">
        <v>175</v>
      </c>
      <c r="H43" s="7">
        <f t="shared" si="14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30"/>
      <c r="H44" s="30">
        <f t="shared" ref="H44" si="15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3"/>
        <v>0</v>
      </c>
      <c r="G45" s="31">
        <v>1534</v>
      </c>
      <c r="H45" s="31">
        <f t="shared" si="14"/>
        <v>2945280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>
        <v>63</v>
      </c>
      <c r="F46" s="31">
        <f t="shared" si="13"/>
        <v>645120</v>
      </c>
      <c r="G46" s="31">
        <f>+E46</f>
        <v>63</v>
      </c>
      <c r="H46" s="31">
        <f t="shared" si="14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>
        <v>300</v>
      </c>
      <c r="F47" s="31">
        <f t="shared" si="13"/>
        <v>2472000</v>
      </c>
      <c r="G47" s="31">
        <v>300</v>
      </c>
      <c r="H47" s="31">
        <f t="shared" si="14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3"/>
        <v>0</v>
      </c>
      <c r="G48" s="31">
        <v>345</v>
      </c>
      <c r="H48" s="31">
        <f t="shared" si="14"/>
        <v>2152800</v>
      </c>
    </row>
    <row r="49" spans="1:8" ht="15">
      <c r="A49" s="9"/>
      <c r="B49" s="22" t="s">
        <v>80</v>
      </c>
      <c r="C49" s="23" t="s">
        <v>57</v>
      </c>
      <c r="D49" s="24">
        <v>24000</v>
      </c>
      <c r="E49" s="25">
        <v>125</v>
      </c>
      <c r="F49" s="31">
        <f t="shared" si="13"/>
        <v>3000000</v>
      </c>
      <c r="G49" s="31">
        <f>1429+E49</f>
        <v>1554</v>
      </c>
      <c r="H49" s="31">
        <f t="shared" si="14"/>
        <v>37296000</v>
      </c>
    </row>
    <row r="50" spans="1:8" ht="15">
      <c r="A50" s="9"/>
      <c r="B50" s="22" t="s">
        <v>81</v>
      </c>
      <c r="C50" s="23" t="s">
        <v>57</v>
      </c>
      <c r="D50" s="24">
        <v>16000</v>
      </c>
      <c r="E50" s="25"/>
      <c r="F50" s="31">
        <f t="shared" si="13"/>
        <v>0</v>
      </c>
      <c r="G50" s="31">
        <v>60</v>
      </c>
      <c r="H50" s="31">
        <f t="shared" si="14"/>
        <v>960000</v>
      </c>
    </row>
    <row r="51" spans="1:8">
      <c r="A51" s="20"/>
      <c r="B51" s="6" t="s">
        <v>69</v>
      </c>
      <c r="C51" s="20" t="s">
        <v>57</v>
      </c>
      <c r="D51" s="7">
        <v>17000</v>
      </c>
      <c r="E51" s="8"/>
      <c r="F51" s="7">
        <f t="shared" ref="F51" si="16">E51*D51</f>
        <v>0</v>
      </c>
      <c r="G51" s="8">
        <v>27</v>
      </c>
      <c r="H51" s="7">
        <f t="shared" ref="H51" si="17">G51*D51</f>
        <v>459000</v>
      </c>
    </row>
    <row r="52" spans="1:8">
      <c r="A52" s="20"/>
      <c r="B52" s="6" t="s">
        <v>63</v>
      </c>
      <c r="C52" s="20" t="s">
        <v>57</v>
      </c>
      <c r="D52" s="7">
        <v>20000</v>
      </c>
      <c r="E52" s="8">
        <v>300</v>
      </c>
      <c r="F52" s="7">
        <f>E52*D52</f>
        <v>6000000</v>
      </c>
      <c r="G52" s="8">
        <f>241+E52</f>
        <v>541</v>
      </c>
      <c r="H52" s="7">
        <f>G52*D52</f>
        <v>10820000</v>
      </c>
    </row>
    <row r="53" spans="1:8" ht="15">
      <c r="A53" s="9" t="s">
        <v>11</v>
      </c>
      <c r="B53" s="17" t="s">
        <v>65</v>
      </c>
      <c r="C53" s="9"/>
      <c r="D53" s="11"/>
      <c r="E53" s="12"/>
      <c r="F53" s="11">
        <f>SUM(F45:F52)</f>
        <v>12117120</v>
      </c>
      <c r="G53" s="11"/>
      <c r="H53" s="11">
        <f t="shared" ref="H53" si="18">SUM(H45:H52)</f>
        <v>57750200</v>
      </c>
    </row>
    <row r="54" spans="1:8">
      <c r="A54" s="20"/>
      <c r="B54" s="6" t="s">
        <v>8</v>
      </c>
      <c r="C54" s="20" t="s">
        <v>32</v>
      </c>
      <c r="D54" s="7">
        <v>252000</v>
      </c>
      <c r="E54" s="8">
        <v>2</v>
      </c>
      <c r="F54" s="7">
        <f>E54*D54</f>
        <v>504000</v>
      </c>
      <c r="G54" s="8">
        <f>18+E54</f>
        <v>20</v>
      </c>
      <c r="H54" s="7">
        <f>G54*D54</f>
        <v>5040000</v>
      </c>
    </row>
    <row r="55" spans="1:8">
      <c r="A55" s="20"/>
      <c r="B55" s="6" t="s">
        <v>53</v>
      </c>
      <c r="C55" s="20" t="s">
        <v>41</v>
      </c>
      <c r="D55" s="7">
        <v>75000</v>
      </c>
      <c r="E55" s="8"/>
      <c r="F55" s="7">
        <f t="shared" ref="F55:F56" si="19">E55*D55</f>
        <v>0</v>
      </c>
      <c r="G55" s="8">
        <v>5</v>
      </c>
      <c r="H55" s="7">
        <f>G55*D55</f>
        <v>375000</v>
      </c>
    </row>
    <row r="56" spans="1:8">
      <c r="A56" s="20"/>
      <c r="B56" s="6" t="s">
        <v>60</v>
      </c>
      <c r="C56" s="20" t="s">
        <v>31</v>
      </c>
      <c r="D56" s="7">
        <v>15000</v>
      </c>
      <c r="E56" s="8"/>
      <c r="F56" s="7">
        <f t="shared" si="19"/>
        <v>0</v>
      </c>
      <c r="G56" s="8">
        <v>120</v>
      </c>
      <c r="H56" s="7">
        <f t="shared" ref="H56:H57" si="20">G56*D56</f>
        <v>1800000</v>
      </c>
    </row>
    <row r="57" spans="1:8">
      <c r="A57" s="20"/>
      <c r="B57" s="6" t="s">
        <v>70</v>
      </c>
      <c r="C57" s="20" t="s">
        <v>33</v>
      </c>
      <c r="D57" s="7">
        <v>297350</v>
      </c>
      <c r="E57" s="8"/>
      <c r="F57" s="7"/>
      <c r="G57" s="8">
        <v>3</v>
      </c>
      <c r="H57" s="7">
        <f t="shared" si="20"/>
        <v>892050</v>
      </c>
    </row>
    <row r="58" spans="1:8" ht="15">
      <c r="A58" s="9" t="s">
        <v>49</v>
      </c>
      <c r="B58" s="10" t="s">
        <v>23</v>
      </c>
      <c r="C58" s="9"/>
      <c r="D58" s="11"/>
      <c r="E58" s="12"/>
      <c r="F58" s="11">
        <f>SUM(F54:F57)</f>
        <v>504000</v>
      </c>
      <c r="G58" s="11"/>
      <c r="H58" s="11">
        <f t="shared" ref="H58" si="21">SUM(H54:H57)</f>
        <v>8107050</v>
      </c>
    </row>
    <row r="59" spans="1:8" ht="15">
      <c r="A59" s="9" t="s">
        <v>82</v>
      </c>
      <c r="B59" s="10" t="s">
        <v>13</v>
      </c>
      <c r="C59" s="9"/>
      <c r="D59" s="11"/>
      <c r="E59" s="12"/>
      <c r="F59" s="11">
        <f>F58+F53+F44</f>
        <v>12621120</v>
      </c>
      <c r="G59" s="11"/>
      <c r="H59" s="11">
        <f>H58+H53+H44</f>
        <v>116059750</v>
      </c>
    </row>
    <row r="60" spans="1:8" ht="15">
      <c r="A60" s="9" t="s">
        <v>51</v>
      </c>
      <c r="B60" s="10" t="s">
        <v>14</v>
      </c>
      <c r="C60" s="9"/>
      <c r="D60" s="11"/>
      <c r="E60" s="12"/>
      <c r="F60" s="11">
        <f>F38+F59</f>
        <v>150532120</v>
      </c>
      <c r="G60" s="11"/>
      <c r="H60" s="11">
        <f>H38+H59</f>
        <v>457553730</v>
      </c>
    </row>
    <row r="61" spans="1:8" ht="15">
      <c r="A61" s="9" t="s">
        <v>64</v>
      </c>
      <c r="B61" s="10" t="s">
        <v>9</v>
      </c>
      <c r="C61" s="9"/>
      <c r="D61" s="11"/>
      <c r="E61" s="12"/>
      <c r="F61" s="11">
        <f>F60*0.1</f>
        <v>15053212</v>
      </c>
      <c r="G61" s="11"/>
      <c r="H61" s="11">
        <f t="shared" ref="H61" si="22">H60*0.1</f>
        <v>45755373</v>
      </c>
    </row>
    <row r="62" spans="1:8" ht="15">
      <c r="A62" s="9" t="s">
        <v>12</v>
      </c>
      <c r="B62" s="10" t="s">
        <v>15</v>
      </c>
      <c r="C62" s="9"/>
      <c r="D62" s="11"/>
      <c r="E62" s="12"/>
      <c r="F62" s="11">
        <f>SUM(F60:F61)</f>
        <v>165585332</v>
      </c>
      <c r="G62" s="11"/>
      <c r="H62" s="11">
        <f t="shared" ref="H62" si="23">SUM(H60:H61)</f>
        <v>503309103</v>
      </c>
    </row>
    <row r="65" spans="2:6" ht="15">
      <c r="B65" s="3" t="s">
        <v>5</v>
      </c>
    </row>
    <row r="66" spans="2:6">
      <c r="B66" s="2" t="s">
        <v>34</v>
      </c>
      <c r="E66" s="139" t="s">
        <v>36</v>
      </c>
      <c r="F66" s="139"/>
    </row>
    <row r="67" spans="2:6">
      <c r="E67" s="18"/>
      <c r="F67" s="18"/>
    </row>
    <row r="68" spans="2:6">
      <c r="B68" s="2" t="s">
        <v>39</v>
      </c>
      <c r="E68" s="139" t="s">
        <v>40</v>
      </c>
      <c r="F68" s="139"/>
    </row>
    <row r="69" spans="2:6">
      <c r="E69" s="18"/>
      <c r="F69" s="18"/>
    </row>
    <row r="70" spans="2:6">
      <c r="B70" s="5" t="s">
        <v>35</v>
      </c>
      <c r="E70" s="139" t="s">
        <v>37</v>
      </c>
      <c r="F70" s="139"/>
    </row>
    <row r="71" spans="2:6" ht="15">
      <c r="B71" s="3" t="s">
        <v>1</v>
      </c>
    </row>
    <row r="72" spans="2:6">
      <c r="B72" s="2" t="s">
        <v>22</v>
      </c>
      <c r="E72" s="2" t="s">
        <v>28</v>
      </c>
    </row>
    <row r="74" spans="2:6" ht="15">
      <c r="B74" s="3" t="s">
        <v>2</v>
      </c>
    </row>
    <row r="75" spans="2:6">
      <c r="B75" s="2" t="s">
        <v>21</v>
      </c>
      <c r="E75" s="139" t="s">
        <v>93</v>
      </c>
      <c r="F75" s="139"/>
    </row>
    <row r="76" spans="2:6">
      <c r="E76" s="18"/>
      <c r="F76" s="18"/>
    </row>
    <row r="77" spans="2:6">
      <c r="B77" s="2" t="s">
        <v>21</v>
      </c>
      <c r="E77" s="2" t="s">
        <v>27</v>
      </c>
    </row>
  </sheetData>
  <mergeCells count="17">
    <mergeCell ref="E66:F66"/>
    <mergeCell ref="E68:F68"/>
    <mergeCell ref="E70:F70"/>
    <mergeCell ref="E75:F75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1.1811023622047245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XFD1048576"/>
    </sheetView>
  </sheetViews>
  <sheetFormatPr defaultRowHeight="12.75"/>
  <cols>
    <col min="1" max="1" width="4.625" style="116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7.5" customHeight="1"/>
    <row r="5" spans="1:8">
      <c r="B5" s="147" t="s">
        <v>38</v>
      </c>
      <c r="C5" s="147"/>
      <c r="D5" s="147"/>
      <c r="E5" s="147"/>
      <c r="F5" s="147"/>
      <c r="G5" s="147"/>
      <c r="H5" s="147"/>
    </row>
    <row r="6" spans="1:8" ht="2.25" customHeight="1">
      <c r="B6" s="147"/>
      <c r="C6" s="147"/>
      <c r="D6" s="147"/>
      <c r="E6" s="147"/>
      <c r="F6" s="147"/>
      <c r="G6" s="147"/>
      <c r="H6" s="147"/>
    </row>
    <row r="7" spans="1:8">
      <c r="B7" s="147"/>
      <c r="C7" s="147"/>
      <c r="D7" s="147"/>
      <c r="E7" s="147"/>
      <c r="F7" s="147"/>
      <c r="G7" s="147"/>
      <c r="H7" s="147"/>
    </row>
    <row r="8" spans="1:8">
      <c r="B8" s="120"/>
      <c r="C8" s="120"/>
      <c r="D8" s="120"/>
      <c r="E8" s="148" t="s">
        <v>111</v>
      </c>
      <c r="F8" s="148"/>
      <c r="G8" s="148"/>
      <c r="H8" s="148"/>
    </row>
    <row r="9" spans="1:8">
      <c r="A9" s="145" t="s">
        <v>130</v>
      </c>
      <c r="B9" s="145"/>
      <c r="C9" s="145"/>
      <c r="D9" s="145"/>
      <c r="E9" s="145"/>
      <c r="F9" s="145"/>
      <c r="G9" s="145"/>
      <c r="H9" s="145"/>
    </row>
    <row r="10" spans="1:8" ht="14.25" customHeight="1">
      <c r="B10" s="119"/>
      <c r="C10" s="119"/>
      <c r="D10" s="119"/>
      <c r="E10" s="119"/>
      <c r="F10" s="119"/>
      <c r="G10" s="76"/>
      <c r="H10" s="119"/>
    </row>
    <row r="11" spans="1:8">
      <c r="A11" s="145" t="s">
        <v>123</v>
      </c>
      <c r="B11" s="145"/>
      <c r="C11" s="145"/>
      <c r="D11" s="145"/>
      <c r="E11" s="145"/>
      <c r="F11" s="145"/>
      <c r="G11" s="145"/>
      <c r="H11" s="145"/>
    </row>
    <row r="12" spans="1:8">
      <c r="A12" s="149" t="s">
        <v>20</v>
      </c>
      <c r="B12" s="149" t="s">
        <v>6</v>
      </c>
      <c r="C12" s="150" t="s">
        <v>16</v>
      </c>
      <c r="D12" s="150" t="s">
        <v>17</v>
      </c>
      <c r="E12" s="152" t="s">
        <v>18</v>
      </c>
      <c r="F12" s="152"/>
      <c r="G12" s="152" t="s">
        <v>19</v>
      </c>
      <c r="H12" s="152"/>
    </row>
    <row r="13" spans="1:8">
      <c r="A13" s="149"/>
      <c r="B13" s="149"/>
      <c r="C13" s="151"/>
      <c r="D13" s="151"/>
      <c r="E13" s="117" t="s">
        <v>7</v>
      </c>
      <c r="F13" s="117" t="s">
        <v>0</v>
      </c>
      <c r="G13" s="78" t="s">
        <v>7</v>
      </c>
      <c r="H13" s="117" t="s">
        <v>0</v>
      </c>
    </row>
    <row r="14" spans="1:8">
      <c r="A14" s="117">
        <v>0</v>
      </c>
      <c r="B14" s="117">
        <v>1</v>
      </c>
      <c r="C14" s="118">
        <v>2</v>
      </c>
      <c r="D14" s="118">
        <v>3</v>
      </c>
      <c r="E14" s="117">
        <v>4</v>
      </c>
      <c r="F14" s="117">
        <v>5</v>
      </c>
      <c r="G14" s="80">
        <v>6</v>
      </c>
      <c r="H14" s="117">
        <v>7</v>
      </c>
    </row>
    <row r="15" spans="1:8">
      <c r="A15" s="117"/>
      <c r="B15" s="81" t="s">
        <v>3</v>
      </c>
      <c r="C15" s="11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17"/>
      <c r="B16" s="81" t="s">
        <v>66</v>
      </c>
      <c r="C16" s="11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>
      <c r="A17" s="117"/>
      <c r="B17" s="81" t="s">
        <v>46</v>
      </c>
      <c r="C17" s="117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17"/>
      <c r="B18" s="85" t="s">
        <v>4</v>
      </c>
      <c r="C18" s="117" t="s">
        <v>31</v>
      </c>
      <c r="D18" s="82">
        <v>55000</v>
      </c>
      <c r="E18" s="83">
        <v>225</v>
      </c>
      <c r="F18" s="82">
        <f t="shared" si="0"/>
        <v>12375000</v>
      </c>
      <c r="G18" s="84">
        <v>1442.8</v>
      </c>
      <c r="H18" s="82">
        <f t="shared" si="2"/>
        <v>79354000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12375000</v>
      </c>
      <c r="G19" s="89"/>
      <c r="H19" s="89">
        <f t="shared" ref="H19" si="3">SUM(H15:H18)</f>
        <v>86844000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12375000</v>
      </c>
      <c r="G27" s="89"/>
      <c r="H27" s="89">
        <f t="shared" ref="H27" si="10">+H26+H23+H19</f>
        <v>108294000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/>
      <c r="F29" s="113"/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0</v>
      </c>
      <c r="G30" s="89"/>
      <c r="H30" s="89">
        <f>+H28+H29</f>
        <v>643980</v>
      </c>
    </row>
    <row r="31" spans="1:8">
      <c r="A31" s="117"/>
      <c r="B31" s="81" t="s">
        <v>70</v>
      </c>
      <c r="C31" s="117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0</v>
      </c>
      <c r="G33" s="89"/>
      <c r="H33" s="89">
        <f t="shared" ref="H33" si="11">H32+H30</f>
        <v>1536030</v>
      </c>
    </row>
    <row r="34" spans="1:8" s="125" customFormat="1">
      <c r="A34" s="123"/>
      <c r="B34" s="122" t="s">
        <v>129</v>
      </c>
      <c r="C34" s="123"/>
      <c r="D34" s="121"/>
      <c r="E34" s="124"/>
      <c r="F34" s="121">
        <v>3000000</v>
      </c>
      <c r="G34" s="121"/>
      <c r="H34" s="121">
        <v>3000000</v>
      </c>
    </row>
    <row r="35" spans="1:8">
      <c r="A35" s="96" t="s">
        <v>49</v>
      </c>
      <c r="B35" s="87" t="s">
        <v>14</v>
      </c>
      <c r="C35" s="96"/>
      <c r="D35" s="89"/>
      <c r="E35" s="90"/>
      <c r="F35" s="89">
        <f>F27+F33+F34</f>
        <v>15375000</v>
      </c>
      <c r="G35" s="98"/>
      <c r="H35" s="89">
        <f>H27+H33+H34</f>
        <v>112830030</v>
      </c>
    </row>
    <row r="36" spans="1:8">
      <c r="A36" s="96"/>
      <c r="B36" s="87" t="s">
        <v>9</v>
      </c>
      <c r="C36" s="96"/>
      <c r="D36" s="89"/>
      <c r="E36" s="90"/>
      <c r="F36" s="89">
        <f>F35*0.1</f>
        <v>1537500</v>
      </c>
      <c r="G36" s="98"/>
      <c r="H36" s="89">
        <f t="shared" ref="H36" si="12">H35*0.1</f>
        <v>11283003</v>
      </c>
    </row>
    <row r="37" spans="1:8">
      <c r="A37" s="96" t="s">
        <v>82</v>
      </c>
      <c r="B37" s="87" t="s">
        <v>15</v>
      </c>
      <c r="C37" s="96"/>
      <c r="D37" s="89"/>
      <c r="E37" s="90"/>
      <c r="F37" s="89">
        <f>SUM(F35:F36)</f>
        <v>16912500</v>
      </c>
      <c r="G37" s="98"/>
      <c r="H37" s="89">
        <f t="shared" ref="H37" si="13">SUM(H35:H36)</f>
        <v>124113033</v>
      </c>
    </row>
    <row r="38" spans="1:8" ht="9.75" customHeight="1"/>
    <row r="39" spans="1:8">
      <c r="B39" s="102" t="s">
        <v>5</v>
      </c>
    </row>
    <row r="40" spans="1:8">
      <c r="B40" s="103" t="s">
        <v>34</v>
      </c>
      <c r="F40" s="101" t="s">
        <v>110</v>
      </c>
    </row>
    <row r="41" spans="1:8" ht="22.5" customHeight="1">
      <c r="B41" s="103" t="s">
        <v>39</v>
      </c>
      <c r="F41" s="101" t="s">
        <v>118</v>
      </c>
    </row>
    <row r="42" spans="1:8" ht="22.5" customHeight="1">
      <c r="B42" s="104" t="s">
        <v>113</v>
      </c>
      <c r="F42" s="101" t="s">
        <v>114</v>
      </c>
    </row>
    <row r="43" spans="1:8">
      <c r="B43" s="102" t="s">
        <v>1</v>
      </c>
    </row>
    <row r="44" spans="1:8">
      <c r="B44" s="103" t="s">
        <v>22</v>
      </c>
      <c r="F44" s="70" t="s">
        <v>28</v>
      </c>
    </row>
    <row r="45" spans="1:8" ht="4.5" customHeight="1">
      <c r="B45" s="103"/>
    </row>
    <row r="46" spans="1:8">
      <c r="B46" s="102" t="s">
        <v>2</v>
      </c>
    </row>
    <row r="47" spans="1:8">
      <c r="B47" s="103" t="s">
        <v>21</v>
      </c>
      <c r="F47" s="101" t="s">
        <v>116</v>
      </c>
    </row>
    <row r="48" spans="1:8" ht="6.75" customHeight="1">
      <c r="B48" s="103"/>
      <c r="F48" s="99"/>
    </row>
    <row r="49" spans="2:6" ht="12.75" customHeight="1">
      <c r="B49" s="103" t="s">
        <v>21</v>
      </c>
      <c r="F49" s="70" t="s">
        <v>128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1299999999999999" right="0.70866141732283472" top="0.74803149606299213" bottom="0.51181102362204722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XFD1048576"/>
    </sheetView>
  </sheetViews>
  <sheetFormatPr defaultRowHeight="12.75"/>
  <cols>
    <col min="1" max="1" width="4.625" style="126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7.5" customHeight="1"/>
    <row r="5" spans="1:8">
      <c r="B5" s="147" t="s">
        <v>38</v>
      </c>
      <c r="C5" s="147"/>
      <c r="D5" s="147"/>
      <c r="E5" s="147"/>
      <c r="F5" s="147"/>
      <c r="G5" s="147"/>
      <c r="H5" s="147"/>
    </row>
    <row r="6" spans="1:8" ht="2.25" customHeight="1">
      <c r="B6" s="147"/>
      <c r="C6" s="147"/>
      <c r="D6" s="147"/>
      <c r="E6" s="147"/>
      <c r="F6" s="147"/>
      <c r="G6" s="147"/>
      <c r="H6" s="147"/>
    </row>
    <row r="7" spans="1:8">
      <c r="B7" s="147"/>
      <c r="C7" s="147"/>
      <c r="D7" s="147"/>
      <c r="E7" s="147"/>
      <c r="F7" s="147"/>
      <c r="G7" s="147"/>
      <c r="H7" s="147"/>
    </row>
    <row r="8" spans="1:8">
      <c r="B8" s="128"/>
      <c r="C8" s="128"/>
      <c r="D8" s="128"/>
      <c r="E8" s="148" t="s">
        <v>111</v>
      </c>
      <c r="F8" s="148"/>
      <c r="G8" s="148"/>
      <c r="H8" s="148"/>
    </row>
    <row r="9" spans="1:8">
      <c r="A9" s="145" t="s">
        <v>134</v>
      </c>
      <c r="B9" s="145"/>
      <c r="C9" s="145"/>
      <c r="D9" s="145"/>
      <c r="E9" s="145"/>
      <c r="F9" s="145"/>
      <c r="G9" s="145"/>
      <c r="H9" s="145"/>
    </row>
    <row r="10" spans="1:8" ht="6.75" customHeight="1">
      <c r="B10" s="127"/>
      <c r="C10" s="127"/>
      <c r="D10" s="127"/>
      <c r="E10" s="127"/>
      <c r="F10" s="127"/>
      <c r="G10" s="76"/>
      <c r="H10" s="127"/>
    </row>
    <row r="11" spans="1:8">
      <c r="A11" s="145" t="s">
        <v>123</v>
      </c>
      <c r="B11" s="145"/>
      <c r="C11" s="145"/>
      <c r="D11" s="145"/>
      <c r="E11" s="145"/>
      <c r="F11" s="145"/>
      <c r="G11" s="145"/>
      <c r="H11" s="145"/>
    </row>
    <row r="12" spans="1:8">
      <c r="A12" s="149" t="s">
        <v>20</v>
      </c>
      <c r="B12" s="149" t="s">
        <v>6</v>
      </c>
      <c r="C12" s="150" t="s">
        <v>16</v>
      </c>
      <c r="D12" s="150" t="s">
        <v>17</v>
      </c>
      <c r="E12" s="152" t="s">
        <v>18</v>
      </c>
      <c r="F12" s="152"/>
      <c r="G12" s="152" t="s">
        <v>19</v>
      </c>
      <c r="H12" s="152"/>
    </row>
    <row r="13" spans="1:8">
      <c r="A13" s="149"/>
      <c r="B13" s="149"/>
      <c r="C13" s="151"/>
      <c r="D13" s="151"/>
      <c r="E13" s="129" t="s">
        <v>7</v>
      </c>
      <c r="F13" s="129" t="s">
        <v>0</v>
      </c>
      <c r="G13" s="78" t="s">
        <v>7</v>
      </c>
      <c r="H13" s="129" t="s">
        <v>0</v>
      </c>
    </row>
    <row r="14" spans="1:8">
      <c r="A14" s="129">
        <v>0</v>
      </c>
      <c r="B14" s="129">
        <v>1</v>
      </c>
      <c r="C14" s="130">
        <v>2</v>
      </c>
      <c r="D14" s="130">
        <v>3</v>
      </c>
      <c r="E14" s="129">
        <v>4</v>
      </c>
      <c r="F14" s="129">
        <v>5</v>
      </c>
      <c r="G14" s="80">
        <v>6</v>
      </c>
      <c r="H14" s="129">
        <v>7</v>
      </c>
    </row>
    <row r="15" spans="1:8">
      <c r="A15" s="129"/>
      <c r="B15" s="81" t="s">
        <v>3</v>
      </c>
      <c r="C15" s="129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29"/>
      <c r="B16" s="81" t="s">
        <v>131</v>
      </c>
      <c r="C16" s="129" t="s">
        <v>132</v>
      </c>
      <c r="D16" s="82">
        <v>15000</v>
      </c>
      <c r="E16" s="83">
        <v>150</v>
      </c>
      <c r="F16" s="82">
        <f t="shared" ref="F16:F18" si="0">+E16*D16</f>
        <v>2250000</v>
      </c>
      <c r="G16" s="84">
        <f t="shared" ref="G16:G32" si="1">+E16</f>
        <v>150</v>
      </c>
      <c r="H16" s="82">
        <f t="shared" ref="H16:H18" si="2">+G16*D16</f>
        <v>2250000</v>
      </c>
    </row>
    <row r="17" spans="1:8">
      <c r="A17" s="129"/>
      <c r="B17" s="81" t="s">
        <v>46</v>
      </c>
      <c r="C17" s="129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29"/>
      <c r="B18" s="85" t="s">
        <v>4</v>
      </c>
      <c r="C18" s="129" t="s">
        <v>31</v>
      </c>
      <c r="D18" s="82">
        <v>55000</v>
      </c>
      <c r="E18" s="83">
        <v>230</v>
      </c>
      <c r="F18" s="82">
        <f t="shared" si="0"/>
        <v>12650000</v>
      </c>
      <c r="G18" s="84">
        <v>1672.8</v>
      </c>
      <c r="H18" s="82">
        <f t="shared" si="2"/>
        <v>92004000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14900000</v>
      </c>
      <c r="G19" s="89"/>
      <c r="H19" s="89">
        <f t="shared" ref="H19" si="3">SUM(H15:H18)</f>
        <v>101744000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14900000</v>
      </c>
      <c r="G27" s="89"/>
      <c r="H27" s="89">
        <f t="shared" ref="H27" si="10">+H26+H23+H19</f>
        <v>123194000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/>
      <c r="F29" s="113"/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0</v>
      </c>
      <c r="G30" s="89"/>
      <c r="H30" s="89">
        <f>+H28+H29</f>
        <v>643980</v>
      </c>
    </row>
    <row r="31" spans="1:8">
      <c r="A31" s="129"/>
      <c r="B31" s="81" t="s">
        <v>70</v>
      </c>
      <c r="C31" s="129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0</v>
      </c>
      <c r="G33" s="89"/>
      <c r="H33" s="89">
        <f t="shared" ref="H33" si="11">H32+H30</f>
        <v>1536030</v>
      </c>
    </row>
    <row r="34" spans="1:8" s="125" customFormat="1">
      <c r="A34" s="123"/>
      <c r="B34" s="122" t="s">
        <v>129</v>
      </c>
      <c r="C34" s="123"/>
      <c r="D34" s="121"/>
      <c r="E34" s="124"/>
      <c r="F34" s="121"/>
      <c r="G34" s="121"/>
      <c r="H34" s="121">
        <v>3000000</v>
      </c>
    </row>
    <row r="35" spans="1:8">
      <c r="A35" s="96" t="s">
        <v>49</v>
      </c>
      <c r="B35" s="87" t="s">
        <v>14</v>
      </c>
      <c r="C35" s="96"/>
      <c r="D35" s="89"/>
      <c r="E35" s="90"/>
      <c r="F35" s="89">
        <f>F27+F33+F34</f>
        <v>14900000</v>
      </c>
      <c r="G35" s="98"/>
      <c r="H35" s="89">
        <f>H27+H33+H34</f>
        <v>127730030</v>
      </c>
    </row>
    <row r="36" spans="1:8">
      <c r="A36" s="96"/>
      <c r="B36" s="87" t="s">
        <v>9</v>
      </c>
      <c r="C36" s="96"/>
      <c r="D36" s="89"/>
      <c r="E36" s="90"/>
      <c r="F36" s="89">
        <f>F35*0.1</f>
        <v>1490000</v>
      </c>
      <c r="G36" s="98"/>
      <c r="H36" s="89">
        <f t="shared" ref="H36" si="12">H35*0.1</f>
        <v>12773003</v>
      </c>
    </row>
    <row r="37" spans="1:8">
      <c r="A37" s="96" t="s">
        <v>82</v>
      </c>
      <c r="B37" s="87" t="s">
        <v>15</v>
      </c>
      <c r="C37" s="96"/>
      <c r="D37" s="89"/>
      <c r="E37" s="90"/>
      <c r="F37" s="89">
        <f>SUM(F35:F36)</f>
        <v>16390000</v>
      </c>
      <c r="G37" s="98"/>
      <c r="H37" s="89">
        <f t="shared" ref="H37" si="13">SUM(H35:H36)</f>
        <v>140503033</v>
      </c>
    </row>
    <row r="38" spans="1:8" ht="9.75" customHeight="1"/>
    <row r="39" spans="1:8">
      <c r="B39" s="102" t="s">
        <v>5</v>
      </c>
    </row>
    <row r="40" spans="1:8">
      <c r="B40" s="103" t="s">
        <v>34</v>
      </c>
      <c r="F40" s="101" t="s">
        <v>110</v>
      </c>
    </row>
    <row r="41" spans="1:8" ht="22.5" customHeight="1">
      <c r="B41" s="103" t="s">
        <v>39</v>
      </c>
      <c r="F41" s="101" t="s">
        <v>118</v>
      </c>
    </row>
    <row r="42" spans="1:8" ht="22.5" customHeight="1">
      <c r="B42" s="104" t="s">
        <v>113</v>
      </c>
      <c r="F42" s="101" t="s">
        <v>114</v>
      </c>
    </row>
    <row r="43" spans="1:8">
      <c r="B43" s="102" t="s">
        <v>1</v>
      </c>
    </row>
    <row r="44" spans="1:8">
      <c r="B44" s="103" t="s">
        <v>22</v>
      </c>
      <c r="F44" s="70" t="s">
        <v>28</v>
      </c>
    </row>
    <row r="45" spans="1:8" ht="4.5" customHeight="1">
      <c r="B45" s="103"/>
    </row>
    <row r="46" spans="1:8">
      <c r="B46" s="102" t="s">
        <v>2</v>
      </c>
    </row>
    <row r="47" spans="1:8">
      <c r="B47" s="103" t="s">
        <v>21</v>
      </c>
      <c r="F47" s="101" t="s">
        <v>116</v>
      </c>
    </row>
    <row r="48" spans="1:8" ht="6.75" customHeight="1">
      <c r="B48" s="103"/>
      <c r="F48" s="99"/>
    </row>
    <row r="49" spans="2:6" ht="12.75" customHeight="1">
      <c r="B49" s="103" t="s">
        <v>21</v>
      </c>
      <c r="F49" s="70" t="s">
        <v>133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1.03" right="0.70866141732283472" top="0.94488188976377963" bottom="0.42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0" workbookViewId="0">
      <selection activeCell="A39" sqref="A39:XFD41"/>
    </sheetView>
  </sheetViews>
  <sheetFormatPr defaultRowHeight="14.25"/>
  <cols>
    <col min="1" max="1" width="4.625" style="131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 ht="12.75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 ht="12.75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 ht="12.75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4.5" customHeight="1"/>
    <row r="5" spans="1:8" ht="12.75">
      <c r="B5" s="147" t="s">
        <v>38</v>
      </c>
      <c r="C5" s="147"/>
      <c r="D5" s="147"/>
      <c r="E5" s="147"/>
      <c r="F5" s="147"/>
      <c r="G5" s="147"/>
      <c r="H5" s="147"/>
    </row>
    <row r="6" spans="1:8" ht="12.75">
      <c r="B6" s="147"/>
      <c r="C6" s="147"/>
      <c r="D6" s="147"/>
      <c r="E6" s="147"/>
      <c r="F6" s="147"/>
      <c r="G6" s="147"/>
      <c r="H6" s="147"/>
    </row>
    <row r="7" spans="1:8" ht="12.75">
      <c r="B7" s="135"/>
      <c r="C7" s="135"/>
      <c r="D7" s="135"/>
      <c r="E7" s="148" t="s">
        <v>111</v>
      </c>
      <c r="F7" s="148"/>
      <c r="G7" s="148"/>
      <c r="H7" s="148"/>
    </row>
    <row r="8" spans="1:8" ht="12.75">
      <c r="A8" s="145" t="s">
        <v>135</v>
      </c>
      <c r="B8" s="145"/>
      <c r="C8" s="145"/>
      <c r="D8" s="145"/>
      <c r="E8" s="145"/>
      <c r="F8" s="145"/>
      <c r="G8" s="145"/>
      <c r="H8" s="145"/>
    </row>
    <row r="9" spans="1:8" ht="3.75" customHeight="1">
      <c r="B9" s="134"/>
      <c r="C9" s="134"/>
      <c r="D9" s="134"/>
      <c r="E9" s="134"/>
      <c r="F9" s="134"/>
      <c r="G9" s="76"/>
      <c r="H9" s="134"/>
    </row>
    <row r="10" spans="1:8" ht="12.75">
      <c r="A10" s="145" t="s">
        <v>123</v>
      </c>
      <c r="B10" s="145"/>
      <c r="C10" s="145"/>
      <c r="D10" s="145"/>
      <c r="E10" s="145"/>
      <c r="F10" s="145"/>
      <c r="G10" s="145"/>
      <c r="H10" s="145"/>
    </row>
    <row r="11" spans="1:8" ht="12.75">
      <c r="A11" s="149" t="s">
        <v>20</v>
      </c>
      <c r="B11" s="149" t="s">
        <v>6</v>
      </c>
      <c r="C11" s="150" t="s">
        <v>16</v>
      </c>
      <c r="D11" s="150" t="s">
        <v>17</v>
      </c>
      <c r="E11" s="152" t="s">
        <v>18</v>
      </c>
      <c r="F11" s="152"/>
      <c r="G11" s="152" t="s">
        <v>19</v>
      </c>
      <c r="H11" s="152"/>
    </row>
    <row r="12" spans="1:8" ht="12.75">
      <c r="A12" s="149"/>
      <c r="B12" s="149"/>
      <c r="C12" s="151"/>
      <c r="D12" s="151"/>
      <c r="E12" s="132" t="s">
        <v>7</v>
      </c>
      <c r="F12" s="132" t="s">
        <v>0</v>
      </c>
      <c r="G12" s="78" t="s">
        <v>7</v>
      </c>
      <c r="H12" s="132" t="s">
        <v>0</v>
      </c>
    </row>
    <row r="13" spans="1:8" ht="12.75">
      <c r="A13" s="132">
        <v>0</v>
      </c>
      <c r="B13" s="132">
        <v>1</v>
      </c>
      <c r="C13" s="133">
        <v>2</v>
      </c>
      <c r="D13" s="133">
        <v>3</v>
      </c>
      <c r="E13" s="132">
        <v>4</v>
      </c>
      <c r="F13" s="132">
        <v>5</v>
      </c>
      <c r="G13" s="80">
        <v>6</v>
      </c>
      <c r="H13" s="132">
        <v>7</v>
      </c>
    </row>
    <row r="14" spans="1:8" ht="12.75">
      <c r="A14" s="132"/>
      <c r="B14" s="81" t="s">
        <v>3</v>
      </c>
      <c r="C14" s="132" t="s">
        <v>31</v>
      </c>
      <c r="D14" s="82">
        <v>60000</v>
      </c>
      <c r="E14" s="83"/>
      <c r="F14" s="82">
        <f>+E14*D14</f>
        <v>0</v>
      </c>
      <c r="G14" s="84">
        <v>21.5</v>
      </c>
      <c r="H14" s="82">
        <f>+G14*D14</f>
        <v>1290000</v>
      </c>
    </row>
    <row r="15" spans="1:8" ht="12.75">
      <c r="A15" s="132"/>
      <c r="B15" s="81" t="s">
        <v>131</v>
      </c>
      <c r="C15" s="132" t="s">
        <v>132</v>
      </c>
      <c r="D15" s="82">
        <v>15000</v>
      </c>
      <c r="E15" s="83">
        <v>130</v>
      </c>
      <c r="F15" s="82">
        <f t="shared" ref="F15:F17" si="0">+E15*D15</f>
        <v>1950000</v>
      </c>
      <c r="G15" s="84">
        <v>280</v>
      </c>
      <c r="H15" s="82">
        <f>+G15*D15</f>
        <v>4200000</v>
      </c>
    </row>
    <row r="16" spans="1:8" ht="12.75">
      <c r="A16" s="132"/>
      <c r="B16" s="81" t="s">
        <v>46</v>
      </c>
      <c r="C16" s="132" t="s">
        <v>31</v>
      </c>
      <c r="D16" s="82">
        <v>20000</v>
      </c>
      <c r="E16" s="83"/>
      <c r="F16" s="82">
        <f t="shared" si="0"/>
        <v>0</v>
      </c>
      <c r="G16" s="97">
        <v>310</v>
      </c>
      <c r="H16" s="82">
        <f t="shared" ref="H16:H17" si="1">+G16*D16</f>
        <v>6200000</v>
      </c>
    </row>
    <row r="17" spans="1:8" ht="12.75">
      <c r="A17" s="132"/>
      <c r="B17" s="85" t="s">
        <v>4</v>
      </c>
      <c r="C17" s="132" t="s">
        <v>31</v>
      </c>
      <c r="D17" s="82">
        <v>55000</v>
      </c>
      <c r="E17" s="83">
        <v>229</v>
      </c>
      <c r="F17" s="82">
        <f t="shared" si="0"/>
        <v>12595000</v>
      </c>
      <c r="G17" s="84">
        <v>1901.8</v>
      </c>
      <c r="H17" s="82">
        <f t="shared" si="1"/>
        <v>104599000</v>
      </c>
    </row>
    <row r="18" spans="1:8" ht="12.75">
      <c r="A18" s="86" t="s">
        <v>10</v>
      </c>
      <c r="B18" s="87" t="s">
        <v>0</v>
      </c>
      <c r="C18" s="88"/>
      <c r="D18" s="89"/>
      <c r="E18" s="90"/>
      <c r="F18" s="89">
        <f>SUM(F14:F17)</f>
        <v>14545000</v>
      </c>
      <c r="G18" s="89"/>
      <c r="H18" s="89">
        <f t="shared" ref="H18" si="2">SUM(H14:H17)</f>
        <v>116289000</v>
      </c>
    </row>
    <row r="19" spans="1:8" ht="12.75">
      <c r="A19" s="86"/>
      <c r="B19" s="91" t="s">
        <v>56</v>
      </c>
      <c r="C19" s="92" t="s">
        <v>55</v>
      </c>
      <c r="D19" s="93">
        <v>37000</v>
      </c>
      <c r="E19" s="94"/>
      <c r="F19" s="82">
        <f>+E19*D19</f>
        <v>0</v>
      </c>
      <c r="G19" s="115">
        <v>120</v>
      </c>
      <c r="H19" s="82">
        <f>+G19*D19</f>
        <v>4440000</v>
      </c>
    </row>
    <row r="20" spans="1:8" ht="12.75">
      <c r="A20" s="86"/>
      <c r="B20" s="91" t="s">
        <v>119</v>
      </c>
      <c r="C20" s="92" t="s">
        <v>55</v>
      </c>
      <c r="D20" s="93">
        <v>64000</v>
      </c>
      <c r="E20" s="94"/>
      <c r="F20" s="82">
        <f t="shared" ref="F20:F21" si="3">+E20*D20</f>
        <v>0</v>
      </c>
      <c r="G20" s="115">
        <v>105</v>
      </c>
      <c r="H20" s="82">
        <f t="shared" ref="H20:H21" si="4">+G20*D20</f>
        <v>6720000</v>
      </c>
    </row>
    <row r="21" spans="1:8" ht="12.75">
      <c r="A21" s="86"/>
      <c r="B21" s="91" t="s">
        <v>120</v>
      </c>
      <c r="C21" s="92" t="s">
        <v>57</v>
      </c>
      <c r="D21" s="93">
        <v>5000</v>
      </c>
      <c r="E21" s="94"/>
      <c r="F21" s="82">
        <f t="shared" si="3"/>
        <v>0</v>
      </c>
      <c r="G21" s="115">
        <v>120</v>
      </c>
      <c r="H21" s="82">
        <f t="shared" si="4"/>
        <v>600000</v>
      </c>
    </row>
    <row r="22" spans="1:8" ht="12.75">
      <c r="A22" s="86" t="s">
        <v>42</v>
      </c>
      <c r="B22" s="87" t="s">
        <v>0</v>
      </c>
      <c r="C22" s="88"/>
      <c r="D22" s="89"/>
      <c r="E22" s="90"/>
      <c r="F22" s="89">
        <f>SUM(F19:F21)</f>
        <v>0</v>
      </c>
      <c r="G22" s="89"/>
      <c r="H22" s="89">
        <f t="shared" ref="H22" si="5">SUM(H19:H21)</f>
        <v>11760000</v>
      </c>
    </row>
    <row r="23" spans="1:8" ht="12.75">
      <c r="A23" s="86"/>
      <c r="B23" s="91" t="s">
        <v>121</v>
      </c>
      <c r="C23" s="92" t="s">
        <v>57</v>
      </c>
      <c r="D23" s="93">
        <v>950</v>
      </c>
      <c r="E23" s="94"/>
      <c r="F23" s="82">
        <f>+E23*D23</f>
        <v>0</v>
      </c>
      <c r="G23" s="115">
        <v>3000</v>
      </c>
      <c r="H23" s="82">
        <f>+G23*D23</f>
        <v>2850000</v>
      </c>
    </row>
    <row r="24" spans="1:8" ht="12.75">
      <c r="A24" s="86"/>
      <c r="B24" s="91" t="s">
        <v>48</v>
      </c>
      <c r="C24" s="92" t="s">
        <v>57</v>
      </c>
      <c r="D24" s="93">
        <v>900</v>
      </c>
      <c r="E24" s="94"/>
      <c r="F24" s="82">
        <f t="shared" ref="F24" si="6">+E24*D24</f>
        <v>0</v>
      </c>
      <c r="G24" s="115">
        <v>7600</v>
      </c>
      <c r="H24" s="82">
        <f t="shared" ref="H24" si="7">+G24*D24</f>
        <v>6840000</v>
      </c>
    </row>
    <row r="25" spans="1:8" ht="12.75">
      <c r="A25" s="86" t="s">
        <v>62</v>
      </c>
      <c r="B25" s="87" t="s">
        <v>0</v>
      </c>
      <c r="C25" s="88"/>
      <c r="D25" s="89"/>
      <c r="E25" s="90"/>
      <c r="F25" s="89">
        <f>SUM(F23:F24)</f>
        <v>0</v>
      </c>
      <c r="G25" s="89"/>
      <c r="H25" s="89">
        <f t="shared" ref="H25" si="8">SUM(H23:H24)</f>
        <v>9690000</v>
      </c>
    </row>
    <row r="26" spans="1:8" ht="12.75">
      <c r="A26" s="96" t="s">
        <v>44</v>
      </c>
      <c r="B26" s="87" t="s">
        <v>109</v>
      </c>
      <c r="C26" s="96"/>
      <c r="D26" s="89"/>
      <c r="E26" s="90"/>
      <c r="F26" s="89">
        <f>+F25+F22+F18</f>
        <v>14545000</v>
      </c>
      <c r="G26" s="89"/>
      <c r="H26" s="89">
        <f t="shared" ref="H26" si="9">+H25+H22+H18</f>
        <v>137739000</v>
      </c>
    </row>
    <row r="27" spans="1:8" ht="12.75">
      <c r="A27" s="110"/>
      <c r="B27" s="111" t="s">
        <v>125</v>
      </c>
      <c r="C27" s="112" t="s">
        <v>57</v>
      </c>
      <c r="D27" s="114">
        <v>64000</v>
      </c>
      <c r="E27" s="113"/>
      <c r="F27" s="113"/>
      <c r="G27" s="113">
        <v>5</v>
      </c>
      <c r="H27" s="113">
        <v>320000</v>
      </c>
    </row>
    <row r="28" spans="1:8" ht="12.75">
      <c r="A28" s="110"/>
      <c r="B28" s="111" t="s">
        <v>103</v>
      </c>
      <c r="C28" s="112" t="s">
        <v>57</v>
      </c>
      <c r="D28" s="114">
        <v>22000</v>
      </c>
      <c r="E28" s="113"/>
      <c r="F28" s="113"/>
      <c r="G28" s="113"/>
      <c r="H28" s="113">
        <v>323980</v>
      </c>
    </row>
    <row r="29" spans="1:8" ht="12.75">
      <c r="A29" s="96"/>
      <c r="B29" s="87" t="s">
        <v>126</v>
      </c>
      <c r="C29" s="96"/>
      <c r="D29" s="89"/>
      <c r="E29" s="90"/>
      <c r="F29" s="89">
        <f>+F28+F27</f>
        <v>0</v>
      </c>
      <c r="G29" s="89"/>
      <c r="H29" s="89">
        <f>+H27+H28</f>
        <v>643980</v>
      </c>
    </row>
    <row r="30" spans="1:8" ht="12.75">
      <c r="A30" s="132"/>
      <c r="B30" s="81" t="s">
        <v>70</v>
      </c>
      <c r="C30" s="132" t="s">
        <v>33</v>
      </c>
      <c r="D30" s="82">
        <v>297350</v>
      </c>
      <c r="E30" s="83"/>
      <c r="F30" s="82">
        <f>E30*D30</f>
        <v>0</v>
      </c>
      <c r="G30" s="97">
        <v>3</v>
      </c>
      <c r="H30" s="82">
        <v>892050</v>
      </c>
    </row>
    <row r="31" spans="1:8" ht="12.75">
      <c r="A31" s="96" t="s">
        <v>45</v>
      </c>
      <c r="B31" s="87" t="s">
        <v>23</v>
      </c>
      <c r="C31" s="96"/>
      <c r="D31" s="89"/>
      <c r="E31" s="90"/>
      <c r="F31" s="89">
        <f>SUM(F30:F30)</f>
        <v>0</v>
      </c>
      <c r="G31" s="84">
        <f t="shared" ref="G31" si="10">+E31</f>
        <v>0</v>
      </c>
      <c r="H31" s="89">
        <f>SUM(H30:H30)</f>
        <v>892050</v>
      </c>
    </row>
    <row r="32" spans="1:8" ht="12.75">
      <c r="A32" s="96" t="s">
        <v>11</v>
      </c>
      <c r="B32" s="87" t="s">
        <v>13</v>
      </c>
      <c r="C32" s="96"/>
      <c r="D32" s="89"/>
      <c r="E32" s="90"/>
      <c r="F32" s="89">
        <f>F31+F29</f>
        <v>0</v>
      </c>
      <c r="G32" s="89"/>
      <c r="H32" s="89">
        <f t="shared" ref="H32" si="11">H31+H29</f>
        <v>1536030</v>
      </c>
    </row>
    <row r="33" spans="1:8" s="125" customFormat="1" ht="12.75">
      <c r="A33" s="123"/>
      <c r="B33" s="122" t="s">
        <v>129</v>
      </c>
      <c r="C33" s="123"/>
      <c r="D33" s="121"/>
      <c r="E33" s="124"/>
      <c r="F33" s="121"/>
      <c r="G33" s="121"/>
      <c r="H33" s="121">
        <v>3000000</v>
      </c>
    </row>
    <row r="34" spans="1:8" ht="12.75">
      <c r="A34" s="96" t="s">
        <v>49</v>
      </c>
      <c r="B34" s="87" t="s">
        <v>14</v>
      </c>
      <c r="C34" s="96"/>
      <c r="D34" s="89"/>
      <c r="E34" s="90"/>
      <c r="F34" s="89">
        <f>F26+F32+F33</f>
        <v>14545000</v>
      </c>
      <c r="G34" s="98"/>
      <c r="H34" s="89">
        <f>H26+H32+H33</f>
        <v>142275030</v>
      </c>
    </row>
    <row r="35" spans="1:8" ht="12.75">
      <c r="A35" s="96"/>
      <c r="B35" s="87" t="s">
        <v>9</v>
      </c>
      <c r="C35" s="96"/>
      <c r="D35" s="89"/>
      <c r="E35" s="90"/>
      <c r="F35" s="89">
        <f>F34*0.1</f>
        <v>1454500</v>
      </c>
      <c r="G35" s="98"/>
      <c r="H35" s="89">
        <f t="shared" ref="H35" si="12">H34*0.1</f>
        <v>14227503</v>
      </c>
    </row>
    <row r="36" spans="1:8" ht="12.75">
      <c r="A36" s="96" t="s">
        <v>82</v>
      </c>
      <c r="B36" s="87" t="s">
        <v>15</v>
      </c>
      <c r="C36" s="96"/>
      <c r="D36" s="89"/>
      <c r="E36" s="90"/>
      <c r="F36" s="89">
        <f>SUM(F34:F35)</f>
        <v>15999500</v>
      </c>
      <c r="G36" s="98"/>
      <c r="H36" s="89">
        <f t="shared" ref="H36" si="13">SUM(H34:H35)</f>
        <v>156502533</v>
      </c>
    </row>
    <row r="37" spans="1:8" ht="5.25" customHeight="1"/>
    <row r="38" spans="1:8" ht="12.75">
      <c r="B38" s="102" t="s">
        <v>5</v>
      </c>
    </row>
    <row r="39" spans="1:8" ht="21" customHeight="1">
      <c r="B39" s="103" t="s">
        <v>34</v>
      </c>
      <c r="F39" s="101" t="s">
        <v>110</v>
      </c>
    </row>
    <row r="40" spans="1:8" ht="21" customHeight="1">
      <c r="B40" s="103" t="s">
        <v>39</v>
      </c>
      <c r="F40" s="101" t="s">
        <v>118</v>
      </c>
    </row>
    <row r="41" spans="1:8" ht="21" customHeight="1">
      <c r="B41" s="104" t="s">
        <v>113</v>
      </c>
      <c r="F41" s="101" t="s">
        <v>114</v>
      </c>
    </row>
    <row r="42" spans="1:8" ht="12.75">
      <c r="B42" s="102" t="s">
        <v>1</v>
      </c>
    </row>
    <row r="43" spans="1:8" ht="12.75">
      <c r="B43" s="103" t="s">
        <v>22</v>
      </c>
      <c r="F43" s="70" t="s">
        <v>28</v>
      </c>
    </row>
    <row r="44" spans="1:8" ht="12.75">
      <c r="B44" s="102" t="s">
        <v>2</v>
      </c>
    </row>
    <row r="45" spans="1:8" ht="12.75">
      <c r="B45" s="103" t="s">
        <v>21</v>
      </c>
      <c r="F45" s="101" t="s">
        <v>116</v>
      </c>
    </row>
    <row r="46" spans="1:8" ht="19.5" customHeight="1">
      <c r="B46" s="103" t="s">
        <v>21</v>
      </c>
      <c r="F46" s="70" t="s">
        <v>136</v>
      </c>
    </row>
  </sheetData>
  <mergeCells count="13">
    <mergeCell ref="A10:H10"/>
    <mergeCell ref="A11:A12"/>
    <mergeCell ref="B11:B12"/>
    <mergeCell ref="C11:C12"/>
    <mergeCell ref="D11:D12"/>
    <mergeCell ref="E11:F11"/>
    <mergeCell ref="G11:H11"/>
    <mergeCell ref="A1:H1"/>
    <mergeCell ref="A2:H2"/>
    <mergeCell ref="A3:H3"/>
    <mergeCell ref="B5:H6"/>
    <mergeCell ref="E7:H7"/>
    <mergeCell ref="A8:H8"/>
  </mergeCells>
  <pageMargins left="0.70866141732283472" right="0.70866141732283472" top="0.67" bottom="0.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36" t="s">
        <v>24</v>
      </c>
      <c r="B1" s="136"/>
      <c r="C1" s="136"/>
      <c r="D1" s="136"/>
      <c r="E1" s="136"/>
      <c r="F1" s="136"/>
      <c r="G1" s="136"/>
      <c r="H1" s="136"/>
    </row>
    <row r="2" spans="1:8">
      <c r="A2" s="136" t="s">
        <v>25</v>
      </c>
      <c r="B2" s="136"/>
      <c r="C2" s="136"/>
      <c r="D2" s="136"/>
      <c r="E2" s="136"/>
      <c r="F2" s="136"/>
      <c r="G2" s="136"/>
      <c r="H2" s="136"/>
    </row>
    <row r="3" spans="1:8">
      <c r="A3" s="136" t="s">
        <v>26</v>
      </c>
      <c r="B3" s="136"/>
      <c r="C3" s="136"/>
      <c r="D3" s="136"/>
      <c r="E3" s="136"/>
      <c r="F3" s="136"/>
      <c r="G3" s="136"/>
      <c r="H3" s="136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30</v>
      </c>
      <c r="G8" s="138"/>
      <c r="H8" s="138"/>
    </row>
    <row r="9" spans="1:8">
      <c r="A9" s="136" t="s">
        <v>107</v>
      </c>
      <c r="B9" s="136"/>
      <c r="C9" s="136"/>
      <c r="D9" s="136"/>
      <c r="E9" s="136"/>
      <c r="F9" s="136"/>
      <c r="G9" s="136"/>
      <c r="H9" s="136"/>
    </row>
    <row r="10" spans="1:8">
      <c r="A10" s="36"/>
      <c r="B10" s="36"/>
      <c r="C10" s="36"/>
      <c r="D10" s="36"/>
      <c r="E10" s="36"/>
      <c r="F10" s="36"/>
      <c r="G10" s="40"/>
      <c r="H10" s="36"/>
    </row>
    <row r="11" spans="1:8">
      <c r="A11" s="136" t="s">
        <v>29</v>
      </c>
      <c r="B11" s="136"/>
      <c r="C11" s="136"/>
      <c r="D11" s="136"/>
      <c r="E11" s="136"/>
      <c r="F11" s="136"/>
      <c r="G11" s="136"/>
      <c r="H11" s="136"/>
    </row>
    <row r="13" spans="1:8" ht="29.25" customHeight="1">
      <c r="A13" s="140" t="s">
        <v>20</v>
      </c>
      <c r="B13" s="140" t="s">
        <v>6</v>
      </c>
      <c r="C13" s="141" t="s">
        <v>16</v>
      </c>
      <c r="D13" s="141" t="s">
        <v>17</v>
      </c>
      <c r="E13" s="143" t="s">
        <v>18</v>
      </c>
      <c r="F13" s="143"/>
      <c r="G13" s="143" t="s">
        <v>19</v>
      </c>
      <c r="H13" s="143"/>
    </row>
    <row r="14" spans="1:8">
      <c r="A14" s="140"/>
      <c r="B14" s="140"/>
      <c r="C14" s="142"/>
      <c r="D14" s="142"/>
      <c r="E14" s="38" t="s">
        <v>7</v>
      </c>
      <c r="F14" s="38" t="s">
        <v>0</v>
      </c>
      <c r="G14" s="41" t="s">
        <v>7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41">
        <v>6</v>
      </c>
      <c r="H15" s="38">
        <v>7</v>
      </c>
    </row>
    <row r="16" spans="1:8">
      <c r="A16" s="38"/>
      <c r="B16" s="6" t="s">
        <v>3</v>
      </c>
      <c r="C16" s="38" t="s">
        <v>31</v>
      </c>
      <c r="D16" s="7">
        <v>60000</v>
      </c>
      <c r="E16" s="8"/>
      <c r="F16" s="7"/>
      <c r="G16" s="42">
        <v>21.5</v>
      </c>
      <c r="H16" s="7">
        <f>G16*D16</f>
        <v>1290000</v>
      </c>
    </row>
    <row r="17" spans="1:8">
      <c r="A17" s="38"/>
      <c r="B17" s="6" t="s">
        <v>66</v>
      </c>
      <c r="C17" s="38" t="s">
        <v>54</v>
      </c>
      <c r="D17" s="7">
        <v>1200</v>
      </c>
      <c r="E17" s="8"/>
      <c r="F17" s="7"/>
      <c r="G17" s="42">
        <v>919.9</v>
      </c>
      <c r="H17" s="7">
        <f t="shared" ref="H17:H18" si="0">G17*D17</f>
        <v>1103880</v>
      </c>
    </row>
    <row r="18" spans="1:8">
      <c r="A18" s="38"/>
      <c r="B18" s="6" t="s">
        <v>46</v>
      </c>
      <c r="C18" s="38" t="s">
        <v>31</v>
      </c>
      <c r="D18" s="7">
        <v>20000</v>
      </c>
      <c r="E18" s="8"/>
      <c r="F18" s="7">
        <f>E18*D18</f>
        <v>0</v>
      </c>
      <c r="G18" s="42">
        <v>2792</v>
      </c>
      <c r="H18" s="7">
        <f t="shared" si="0"/>
        <v>55840000</v>
      </c>
    </row>
    <row r="19" spans="1:8">
      <c r="A19" s="38"/>
      <c r="B19" s="14" t="s">
        <v>4</v>
      </c>
      <c r="C19" s="38" t="s">
        <v>31</v>
      </c>
      <c r="D19" s="7">
        <v>55000</v>
      </c>
      <c r="E19" s="8">
        <v>180</v>
      </c>
      <c r="F19" s="7">
        <f>E19*D19</f>
        <v>9900000</v>
      </c>
      <c r="G19" s="42">
        <v>1354.5</v>
      </c>
      <c r="H19" s="7">
        <f>G19*D19</f>
        <v>74497500</v>
      </c>
    </row>
    <row r="20" spans="1:8" ht="15">
      <c r="A20" s="38" t="s">
        <v>10</v>
      </c>
      <c r="B20" s="10" t="s">
        <v>0</v>
      </c>
      <c r="C20" s="15"/>
      <c r="D20" s="11"/>
      <c r="E20" s="12"/>
      <c r="F20" s="11">
        <f>SUM(F16:F19)</f>
        <v>9900000</v>
      </c>
      <c r="G20" s="43"/>
      <c r="H20" s="11">
        <f t="shared" ref="H20" si="1">SUM(H16:H19)</f>
        <v>132731380</v>
      </c>
    </row>
    <row r="21" spans="1:8">
      <c r="A21" s="38"/>
      <c r="B21" s="6" t="s">
        <v>56</v>
      </c>
      <c r="C21" s="38" t="s">
        <v>55</v>
      </c>
      <c r="D21" s="7">
        <v>37000</v>
      </c>
      <c r="E21" s="8"/>
      <c r="F21" s="7">
        <f>E21*D21</f>
        <v>0</v>
      </c>
      <c r="G21" s="42">
        <v>736</v>
      </c>
      <c r="H21" s="7">
        <f>G21*D21</f>
        <v>27232000</v>
      </c>
    </row>
    <row r="22" spans="1:8">
      <c r="A22" s="38"/>
      <c r="B22" s="6" t="s">
        <v>67</v>
      </c>
      <c r="C22" s="38" t="s">
        <v>55</v>
      </c>
      <c r="D22" s="7">
        <v>64000</v>
      </c>
      <c r="E22" s="8"/>
      <c r="F22" s="7">
        <f t="shared" ref="F22:F23" si="2">E22*D22</f>
        <v>0</v>
      </c>
      <c r="G22" s="42">
        <v>183.9</v>
      </c>
      <c r="H22" s="7">
        <f t="shared" ref="H22:H23" si="3">G22*D22</f>
        <v>11769600</v>
      </c>
    </row>
    <row r="23" spans="1:8">
      <c r="A23" s="38"/>
      <c r="B23" s="13" t="s">
        <v>68</v>
      </c>
      <c r="C23" s="38" t="s">
        <v>57</v>
      </c>
      <c r="D23" s="7">
        <v>2500</v>
      </c>
      <c r="E23" s="7"/>
      <c r="F23" s="7">
        <f t="shared" si="2"/>
        <v>0</v>
      </c>
      <c r="G23" s="42">
        <v>1545</v>
      </c>
      <c r="H23" s="7">
        <f t="shared" si="3"/>
        <v>3862500</v>
      </c>
    </row>
    <row r="24" spans="1:8">
      <c r="A24" s="38"/>
      <c r="B24" s="6" t="s">
        <v>43</v>
      </c>
      <c r="C24" s="38" t="s">
        <v>57</v>
      </c>
      <c r="D24" s="7">
        <v>5000</v>
      </c>
      <c r="E24" s="8"/>
      <c r="F24" s="7">
        <f>E24*D24</f>
        <v>0</v>
      </c>
      <c r="G24" s="42">
        <v>393</v>
      </c>
      <c r="H24" s="7">
        <f>G24*D24</f>
        <v>1965000</v>
      </c>
    </row>
    <row r="25" spans="1:8">
      <c r="A25" s="38"/>
      <c r="B25" s="6" t="s">
        <v>58</v>
      </c>
      <c r="C25" s="38" t="s">
        <v>57</v>
      </c>
      <c r="D25" s="7">
        <v>15000</v>
      </c>
      <c r="E25" s="8"/>
      <c r="F25" s="7">
        <f t="shared" ref="F25" si="4">E25*D25</f>
        <v>0</v>
      </c>
      <c r="G25" s="42">
        <v>60</v>
      </c>
      <c r="H25" s="7">
        <f t="shared" ref="H25" si="5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0</v>
      </c>
      <c r="G26" s="43"/>
      <c r="H26" s="11">
        <f>SUM(H21:H25)</f>
        <v>45729100</v>
      </c>
    </row>
    <row r="27" spans="1:8">
      <c r="A27" s="38"/>
      <c r="B27" s="6" t="s">
        <v>61</v>
      </c>
      <c r="C27" s="38" t="s">
        <v>33</v>
      </c>
      <c r="D27" s="7">
        <v>3650</v>
      </c>
      <c r="E27" s="8"/>
      <c r="F27" s="7">
        <f>E27*D27</f>
        <v>0</v>
      </c>
      <c r="G27" s="42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6">E28*D28</f>
        <v>0</v>
      </c>
      <c r="G28" s="44">
        <v>210</v>
      </c>
      <c r="H28" s="7">
        <f t="shared" ref="H28:H33" si="7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6"/>
        <v>0</v>
      </c>
      <c r="G29" s="44">
        <v>63</v>
      </c>
      <c r="H29" s="7">
        <f t="shared" si="7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/>
      <c r="F30" s="7">
        <f t="shared" si="6"/>
        <v>0</v>
      </c>
      <c r="G30" s="44">
        <v>600</v>
      </c>
      <c r="H30" s="7">
        <f t="shared" si="7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/>
      <c r="F31" s="7">
        <f t="shared" si="6"/>
        <v>0</v>
      </c>
      <c r="G31" s="44">
        <v>600</v>
      </c>
      <c r="H31" s="7">
        <f t="shared" si="7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/>
      <c r="F32" s="7">
        <f t="shared" si="6"/>
        <v>0</v>
      </c>
      <c r="G32" s="44">
        <v>300</v>
      </c>
      <c r="H32" s="7">
        <f t="shared" si="7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6"/>
        <v>0</v>
      </c>
      <c r="G33" s="44">
        <v>210</v>
      </c>
      <c r="H33" s="7">
        <f t="shared" si="7"/>
        <v>777000</v>
      </c>
    </row>
    <row r="34" spans="1:8" ht="15">
      <c r="A34" s="38"/>
      <c r="B34" s="26" t="s">
        <v>92</v>
      </c>
      <c r="C34" s="34"/>
      <c r="D34" s="34"/>
      <c r="E34" s="34"/>
      <c r="F34" s="35">
        <f>SUM(F27:F33)</f>
        <v>0</v>
      </c>
      <c r="G34" s="45"/>
      <c r="H34" s="35">
        <f>SUM(H27:H33)</f>
        <v>140697000</v>
      </c>
    </row>
    <row r="35" spans="1:8">
      <c r="A35" s="38"/>
      <c r="B35" s="13" t="s">
        <v>47</v>
      </c>
      <c r="C35" s="38" t="s">
        <v>59</v>
      </c>
      <c r="D35" s="7">
        <v>950</v>
      </c>
      <c r="E35" s="8"/>
      <c r="F35" s="7">
        <f>E35*D35</f>
        <v>0</v>
      </c>
      <c r="G35" s="42">
        <v>30780</v>
      </c>
      <c r="H35" s="7">
        <f>G35*D35</f>
        <v>29241000</v>
      </c>
    </row>
    <row r="36" spans="1:8">
      <c r="A36" s="38"/>
      <c r="B36" s="6" t="s">
        <v>48</v>
      </c>
      <c r="C36" s="38" t="s">
        <v>59</v>
      </c>
      <c r="D36" s="7">
        <v>900</v>
      </c>
      <c r="E36" s="8"/>
      <c r="F36" s="7">
        <f t="shared" ref="F36" si="8">E36*D36</f>
        <v>0</v>
      </c>
      <c r="G36" s="42">
        <v>20820</v>
      </c>
      <c r="H36" s="7">
        <f t="shared" ref="H36" si="9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0</v>
      </c>
      <c r="G37" s="43"/>
      <c r="H37" s="11">
        <f t="shared" ref="H37" si="10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9900000</v>
      </c>
      <c r="G38" s="43"/>
      <c r="H38" s="11">
        <f t="shared" ref="H38" si="11">H20+H26+H34+H37</f>
        <v>367136480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4" si="12">E39*D39</f>
        <v>0</v>
      </c>
      <c r="G39" s="44">
        <v>175</v>
      </c>
      <c r="H39" s="7">
        <f t="shared" ref="H39:H62" si="13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2"/>
        <v>0</v>
      </c>
      <c r="G40" s="44">
        <v>175</v>
      </c>
      <c r="H40" s="7">
        <f t="shared" si="13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2"/>
        <v>0</v>
      </c>
      <c r="G41" s="44">
        <v>10</v>
      </c>
      <c r="H41" s="7">
        <f t="shared" si="13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2"/>
        <v>0</v>
      </c>
      <c r="G42" s="44">
        <v>23600</v>
      </c>
      <c r="H42" s="7">
        <f t="shared" si="13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2"/>
        <v>0</v>
      </c>
      <c r="G43" s="44">
        <v>175</v>
      </c>
      <c r="H43" s="7">
        <f t="shared" si="13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46"/>
      <c r="H44" s="30">
        <f t="shared" ref="H44" si="14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2"/>
        <v>0</v>
      </c>
      <c r="G45" s="47">
        <v>991</v>
      </c>
      <c r="H45" s="31">
        <f t="shared" si="13"/>
        <v>1902720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/>
      <c r="F46" s="31">
        <f t="shared" si="12"/>
        <v>0</v>
      </c>
      <c r="G46" s="47">
        <v>63</v>
      </c>
      <c r="H46" s="31">
        <f t="shared" si="13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/>
      <c r="F47" s="31">
        <f t="shared" si="12"/>
        <v>0</v>
      </c>
      <c r="G47" s="47">
        <v>300</v>
      </c>
      <c r="H47" s="31">
        <f t="shared" si="13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2"/>
        <v>0</v>
      </c>
      <c r="G48" s="47">
        <v>393</v>
      </c>
      <c r="H48" s="31">
        <f t="shared" si="13"/>
        <v>2452320</v>
      </c>
    </row>
    <row r="49" spans="1:8" ht="15">
      <c r="A49" s="9"/>
      <c r="B49" s="22" t="s">
        <v>98</v>
      </c>
      <c r="C49" s="23" t="s">
        <v>57</v>
      </c>
      <c r="D49" s="24">
        <v>20000</v>
      </c>
      <c r="E49" s="25"/>
      <c r="F49" s="31">
        <f t="shared" si="12"/>
        <v>0</v>
      </c>
      <c r="G49" s="47">
        <v>452</v>
      </c>
      <c r="H49" s="31">
        <f t="shared" si="13"/>
        <v>9040000</v>
      </c>
    </row>
    <row r="50" spans="1:8" ht="15">
      <c r="A50" s="9"/>
      <c r="B50" s="22" t="s">
        <v>80</v>
      </c>
      <c r="C50" s="23" t="s">
        <v>57</v>
      </c>
      <c r="D50" s="24">
        <v>24000</v>
      </c>
      <c r="E50" s="25"/>
      <c r="F50" s="31">
        <f t="shared" si="12"/>
        <v>0</v>
      </c>
      <c r="G50" s="47">
        <v>1846</v>
      </c>
      <c r="H50" s="31">
        <f t="shared" si="13"/>
        <v>44304000</v>
      </c>
    </row>
    <row r="51" spans="1:8" ht="15">
      <c r="A51" s="9"/>
      <c r="B51" s="22" t="s">
        <v>97</v>
      </c>
      <c r="C51" s="23" t="s">
        <v>57</v>
      </c>
      <c r="D51" s="24">
        <v>24720</v>
      </c>
      <c r="E51" s="25"/>
      <c r="F51" s="31">
        <f t="shared" si="12"/>
        <v>0</v>
      </c>
      <c r="G51" s="47">
        <v>10</v>
      </c>
      <c r="H51" s="31">
        <f t="shared" si="13"/>
        <v>247200</v>
      </c>
    </row>
    <row r="52" spans="1:8" ht="15">
      <c r="A52" s="9"/>
      <c r="B52" s="22" t="s">
        <v>99</v>
      </c>
      <c r="C52" s="23" t="s">
        <v>57</v>
      </c>
      <c r="D52" s="24">
        <v>20000</v>
      </c>
      <c r="E52" s="25"/>
      <c r="F52" s="31">
        <f t="shared" si="12"/>
        <v>0</v>
      </c>
      <c r="G52" s="47">
        <v>100</v>
      </c>
      <c r="H52" s="31">
        <f t="shared" si="13"/>
        <v>2000000</v>
      </c>
    </row>
    <row r="53" spans="1:8" ht="15">
      <c r="A53" s="9"/>
      <c r="B53" s="22" t="s">
        <v>81</v>
      </c>
      <c r="C53" s="23" t="s">
        <v>57</v>
      </c>
      <c r="D53" s="24">
        <v>16000</v>
      </c>
      <c r="E53" s="25"/>
      <c r="F53" s="31">
        <f t="shared" si="12"/>
        <v>0</v>
      </c>
      <c r="G53" s="47">
        <v>60</v>
      </c>
      <c r="H53" s="31">
        <f t="shared" si="13"/>
        <v>960000</v>
      </c>
    </row>
    <row r="54" spans="1:8">
      <c r="A54" s="38"/>
      <c r="B54" s="6" t="s">
        <v>69</v>
      </c>
      <c r="C54" s="38" t="s">
        <v>57</v>
      </c>
      <c r="D54" s="7">
        <v>17000</v>
      </c>
      <c r="E54" s="8"/>
      <c r="F54" s="7">
        <f t="shared" si="12"/>
        <v>0</v>
      </c>
      <c r="G54" s="42">
        <v>312.56</v>
      </c>
      <c r="H54" s="7">
        <f t="shared" si="13"/>
        <v>5313520</v>
      </c>
    </row>
    <row r="55" spans="1:8">
      <c r="A55" s="38"/>
      <c r="B55" s="6" t="s">
        <v>63</v>
      </c>
      <c r="C55" s="38" t="s">
        <v>57</v>
      </c>
      <c r="D55" s="7">
        <v>20000</v>
      </c>
      <c r="E55" s="8"/>
      <c r="F55" s="7">
        <f t="shared" ref="F55:F62" si="15">E55*D55</f>
        <v>0</v>
      </c>
      <c r="G55" s="42"/>
      <c r="H55" s="7">
        <f t="shared" si="13"/>
        <v>0</v>
      </c>
    </row>
    <row r="56" spans="1:8">
      <c r="A56" s="38"/>
      <c r="B56" s="49" t="s">
        <v>100</v>
      </c>
      <c r="C56" s="38" t="s">
        <v>57</v>
      </c>
      <c r="D56" s="7">
        <v>10000</v>
      </c>
      <c r="E56" s="8"/>
      <c r="F56" s="7">
        <f t="shared" si="15"/>
        <v>0</v>
      </c>
      <c r="G56" s="42">
        <v>80</v>
      </c>
      <c r="H56" s="7">
        <f t="shared" si="13"/>
        <v>800000</v>
      </c>
    </row>
    <row r="57" spans="1:8">
      <c r="A57" s="38"/>
      <c r="B57" s="49" t="s">
        <v>101</v>
      </c>
      <c r="C57" s="38" t="s">
        <v>57</v>
      </c>
      <c r="D57" s="7">
        <v>31200</v>
      </c>
      <c r="E57" s="8"/>
      <c r="F57" s="7">
        <f t="shared" si="15"/>
        <v>0</v>
      </c>
      <c r="G57" s="42">
        <v>80</v>
      </c>
      <c r="H57" s="7">
        <f t="shared" si="13"/>
        <v>2496000</v>
      </c>
    </row>
    <row r="58" spans="1:8">
      <c r="A58" s="38"/>
      <c r="B58" s="49" t="s">
        <v>102</v>
      </c>
      <c r="C58" s="38" t="s">
        <v>57</v>
      </c>
      <c r="D58" s="7">
        <v>10400</v>
      </c>
      <c r="E58" s="8"/>
      <c r="F58" s="7">
        <f t="shared" si="15"/>
        <v>0</v>
      </c>
      <c r="G58" s="42">
        <v>80</v>
      </c>
      <c r="H58" s="7">
        <f t="shared" si="13"/>
        <v>832000</v>
      </c>
    </row>
    <row r="59" spans="1:8">
      <c r="A59" s="38"/>
      <c r="B59" s="49" t="s">
        <v>103</v>
      </c>
      <c r="C59" s="38" t="s">
        <v>57</v>
      </c>
      <c r="D59" s="7">
        <v>22000</v>
      </c>
      <c r="E59" s="8"/>
      <c r="F59" s="7">
        <f t="shared" si="15"/>
        <v>0</v>
      </c>
      <c r="G59" s="42">
        <v>93</v>
      </c>
      <c r="H59" s="7">
        <f t="shared" si="13"/>
        <v>2046000</v>
      </c>
    </row>
    <row r="60" spans="1:8">
      <c r="A60" s="38"/>
      <c r="B60" s="49" t="s">
        <v>104</v>
      </c>
      <c r="C60" s="38" t="s">
        <v>57</v>
      </c>
      <c r="D60" s="7">
        <v>4800</v>
      </c>
      <c r="E60" s="8"/>
      <c r="F60" s="7">
        <f t="shared" si="15"/>
        <v>0</v>
      </c>
      <c r="G60" s="42">
        <v>554</v>
      </c>
      <c r="H60" s="7">
        <f t="shared" si="13"/>
        <v>2659200</v>
      </c>
    </row>
    <row r="61" spans="1:8">
      <c r="A61" s="38"/>
      <c r="B61" s="49" t="s">
        <v>105</v>
      </c>
      <c r="C61" s="38" t="s">
        <v>57</v>
      </c>
      <c r="D61" s="7">
        <v>1120</v>
      </c>
      <c r="E61" s="8"/>
      <c r="F61" s="7">
        <f t="shared" si="15"/>
        <v>0</v>
      </c>
      <c r="G61" s="42">
        <v>49</v>
      </c>
      <c r="H61" s="7">
        <f t="shared" si="13"/>
        <v>54880</v>
      </c>
    </row>
    <row r="62" spans="1:8">
      <c r="A62" s="38"/>
      <c r="B62" s="49" t="s">
        <v>106</v>
      </c>
      <c r="C62" s="38" t="s">
        <v>57</v>
      </c>
      <c r="D62" s="7">
        <v>23600</v>
      </c>
      <c r="E62" s="8"/>
      <c r="F62" s="7">
        <f t="shared" si="15"/>
        <v>0</v>
      </c>
      <c r="G62" s="42">
        <v>4</v>
      </c>
      <c r="H62" s="7">
        <f t="shared" si="13"/>
        <v>94400</v>
      </c>
    </row>
    <row r="63" spans="1:8" ht="15">
      <c r="A63" s="9" t="s">
        <v>11</v>
      </c>
      <c r="B63" s="17" t="s">
        <v>65</v>
      </c>
      <c r="C63" s="9"/>
      <c r="D63" s="11"/>
      <c r="E63" s="12"/>
      <c r="F63" s="11">
        <f>SUM(F45:F62)</f>
        <v>0</v>
      </c>
      <c r="G63" s="43"/>
      <c r="H63" s="11">
        <f t="shared" ref="H63" si="16">SUM(H45:H62)</f>
        <v>78319360</v>
      </c>
    </row>
    <row r="64" spans="1:8">
      <c r="A64" s="38"/>
      <c r="B64" s="6" t="s">
        <v>8</v>
      </c>
      <c r="C64" s="38" t="s">
        <v>32</v>
      </c>
      <c r="D64" s="7">
        <v>252000</v>
      </c>
      <c r="E64" s="8">
        <v>2</v>
      </c>
      <c r="F64" s="7">
        <f>E64*D64</f>
        <v>504000</v>
      </c>
      <c r="G64" s="42">
        <v>24</v>
      </c>
      <c r="H64" s="7">
        <f>G64*D64</f>
        <v>6048000</v>
      </c>
    </row>
    <row r="65" spans="1:8">
      <c r="A65" s="38"/>
      <c r="B65" s="6" t="s">
        <v>53</v>
      </c>
      <c r="C65" s="38" t="s">
        <v>41</v>
      </c>
      <c r="D65" s="7">
        <v>75000</v>
      </c>
      <c r="E65" s="8">
        <v>5</v>
      </c>
      <c r="F65" s="7">
        <f t="shared" ref="F65:F66" si="17">E65*D65</f>
        <v>375000</v>
      </c>
      <c r="G65" s="42">
        <v>10</v>
      </c>
      <c r="H65" s="7">
        <f>G65*D65</f>
        <v>750000</v>
      </c>
    </row>
    <row r="66" spans="1:8">
      <c r="A66" s="38"/>
      <c r="B66" s="6" t="s">
        <v>60</v>
      </c>
      <c r="C66" s="38" t="s">
        <v>31</v>
      </c>
      <c r="D66" s="7">
        <v>15000</v>
      </c>
      <c r="E66" s="8"/>
      <c r="F66" s="7">
        <f t="shared" si="17"/>
        <v>0</v>
      </c>
      <c r="G66" s="42">
        <v>150</v>
      </c>
      <c r="H66" s="7">
        <f t="shared" ref="H66:H67" si="18">G66*D66</f>
        <v>2250000</v>
      </c>
    </row>
    <row r="67" spans="1:8">
      <c r="A67" s="38"/>
      <c r="B67" s="6" t="s">
        <v>70</v>
      </c>
      <c r="C67" s="38" t="s">
        <v>33</v>
      </c>
      <c r="D67" s="7">
        <v>297350</v>
      </c>
      <c r="E67" s="8"/>
      <c r="F67" s="7"/>
      <c r="G67" s="42">
        <v>3</v>
      </c>
      <c r="H67" s="7">
        <f t="shared" si="18"/>
        <v>892050</v>
      </c>
    </row>
    <row r="68" spans="1:8" ht="15">
      <c r="A68" s="9" t="s">
        <v>49</v>
      </c>
      <c r="B68" s="10" t="s">
        <v>23</v>
      </c>
      <c r="C68" s="9"/>
      <c r="D68" s="11"/>
      <c r="E68" s="12"/>
      <c r="F68" s="11">
        <f>SUM(F64:F67)</f>
        <v>879000</v>
      </c>
      <c r="G68" s="43"/>
      <c r="H68" s="11">
        <f t="shared" ref="H68" si="19">SUM(H64:H67)</f>
        <v>9940050</v>
      </c>
    </row>
    <row r="69" spans="1:8" ht="15">
      <c r="A69" s="9" t="s">
        <v>82</v>
      </c>
      <c r="B69" s="10" t="s">
        <v>13</v>
      </c>
      <c r="C69" s="9"/>
      <c r="D69" s="11"/>
      <c r="E69" s="12"/>
      <c r="F69" s="11">
        <f>F68+F63+F44</f>
        <v>879000</v>
      </c>
      <c r="G69" s="43"/>
      <c r="H69" s="11">
        <f>H68+H63+H44</f>
        <v>138461910</v>
      </c>
    </row>
    <row r="70" spans="1:8" ht="15">
      <c r="A70" s="9" t="s">
        <v>51</v>
      </c>
      <c r="B70" s="10" t="s">
        <v>14</v>
      </c>
      <c r="C70" s="9"/>
      <c r="D70" s="11"/>
      <c r="E70" s="12"/>
      <c r="F70" s="11">
        <f>F38+F69</f>
        <v>10779000</v>
      </c>
      <c r="G70" s="43"/>
      <c r="H70" s="11">
        <f>H38+H69</f>
        <v>505598390</v>
      </c>
    </row>
    <row r="71" spans="1:8" ht="15">
      <c r="A71" s="9" t="s">
        <v>64</v>
      </c>
      <c r="B71" s="10" t="s">
        <v>9</v>
      </c>
      <c r="C71" s="9"/>
      <c r="D71" s="11"/>
      <c r="E71" s="12"/>
      <c r="F71" s="11">
        <f>F70*0.1</f>
        <v>1077900</v>
      </c>
      <c r="G71" s="43"/>
      <c r="H71" s="11">
        <f t="shared" ref="H71" si="20">H70*0.1</f>
        <v>50559839</v>
      </c>
    </row>
    <row r="72" spans="1:8" ht="15">
      <c r="A72" s="9" t="s">
        <v>12</v>
      </c>
      <c r="B72" s="10" t="s">
        <v>15</v>
      </c>
      <c r="C72" s="9"/>
      <c r="D72" s="11"/>
      <c r="E72" s="12"/>
      <c r="F72" s="11">
        <f>SUM(F70:F71)</f>
        <v>11856900</v>
      </c>
      <c r="G72" s="43"/>
      <c r="H72" s="11">
        <f t="shared" ref="H72" si="21">SUM(H70:H71)</f>
        <v>556158229</v>
      </c>
    </row>
    <row r="75" spans="1:8" ht="15">
      <c r="B75" s="3" t="s">
        <v>5</v>
      </c>
    </row>
    <row r="76" spans="1:8">
      <c r="B76" s="2" t="s">
        <v>34</v>
      </c>
      <c r="E76" s="139" t="s">
        <v>36</v>
      </c>
      <c r="F76" s="139"/>
    </row>
    <row r="77" spans="1:8">
      <c r="E77" s="37"/>
      <c r="F77" s="37"/>
    </row>
    <row r="78" spans="1:8">
      <c r="B78" s="2" t="s">
        <v>39</v>
      </c>
      <c r="E78" s="139" t="s">
        <v>40</v>
      </c>
      <c r="F78" s="139"/>
    </row>
    <row r="79" spans="1:8">
      <c r="E79" s="37"/>
      <c r="F79" s="37"/>
    </row>
    <row r="80" spans="1:8">
      <c r="B80" s="5" t="s">
        <v>35</v>
      </c>
      <c r="E80" s="139" t="s">
        <v>37</v>
      </c>
      <c r="F80" s="139"/>
    </row>
    <row r="81" spans="2:6" ht="15">
      <c r="B81" s="3" t="s">
        <v>1</v>
      </c>
    </row>
    <row r="82" spans="2:6">
      <c r="B82" s="2" t="s">
        <v>22</v>
      </c>
      <c r="E82" s="2" t="s">
        <v>28</v>
      </c>
    </row>
    <row r="84" spans="2:6" ht="15">
      <c r="B84" s="3" t="s">
        <v>2</v>
      </c>
    </row>
    <row r="85" spans="2:6">
      <c r="B85" s="2" t="s">
        <v>21</v>
      </c>
      <c r="E85" s="139" t="s">
        <v>93</v>
      </c>
      <c r="F85" s="139"/>
    </row>
    <row r="86" spans="2:6">
      <c r="E86" s="37"/>
      <c r="F86" s="37"/>
    </row>
    <row r="87" spans="2:6">
      <c r="B87" s="2" t="s">
        <v>21</v>
      </c>
      <c r="E87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76:F76"/>
    <mergeCell ref="E78:F78"/>
    <mergeCell ref="E80:F80"/>
    <mergeCell ref="E85:F85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1.1811023622047245" top="0.70866141732283472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36" t="s">
        <v>24</v>
      </c>
      <c r="B1" s="136"/>
      <c r="C1" s="136"/>
      <c r="D1" s="136"/>
      <c r="E1" s="136"/>
      <c r="F1" s="136"/>
      <c r="G1" s="136"/>
      <c r="H1" s="136"/>
    </row>
    <row r="2" spans="1:8">
      <c r="A2" s="136" t="s">
        <v>25</v>
      </c>
      <c r="B2" s="136"/>
      <c r="C2" s="136"/>
      <c r="D2" s="136"/>
      <c r="E2" s="136"/>
      <c r="F2" s="136"/>
      <c r="G2" s="136"/>
      <c r="H2" s="136"/>
    </row>
    <row r="3" spans="1:8">
      <c r="A3" s="136" t="s">
        <v>26</v>
      </c>
      <c r="B3" s="136"/>
      <c r="C3" s="136"/>
      <c r="D3" s="136"/>
      <c r="E3" s="136"/>
      <c r="F3" s="136"/>
      <c r="G3" s="136"/>
      <c r="H3" s="136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111</v>
      </c>
      <c r="G8" s="138"/>
      <c r="H8" s="138"/>
    </row>
    <row r="9" spans="1:8">
      <c r="A9" s="136" t="s">
        <v>108</v>
      </c>
      <c r="B9" s="136"/>
      <c r="C9" s="136"/>
      <c r="D9" s="136"/>
      <c r="E9" s="136"/>
      <c r="F9" s="136"/>
      <c r="G9" s="136"/>
      <c r="H9" s="136"/>
    </row>
    <row r="10" spans="1:8">
      <c r="A10" s="51"/>
      <c r="B10" s="51"/>
      <c r="C10" s="51"/>
      <c r="D10" s="51"/>
      <c r="E10" s="51"/>
      <c r="F10" s="51"/>
      <c r="G10" s="40"/>
      <c r="H10" s="51"/>
    </row>
    <row r="11" spans="1:8">
      <c r="A11" s="136" t="s">
        <v>29</v>
      </c>
      <c r="B11" s="136"/>
      <c r="C11" s="136"/>
      <c r="D11" s="136"/>
      <c r="E11" s="136"/>
      <c r="F11" s="136"/>
      <c r="G11" s="136"/>
      <c r="H11" s="136"/>
    </row>
    <row r="13" spans="1:8">
      <c r="A13" s="140" t="s">
        <v>20</v>
      </c>
      <c r="B13" s="140" t="s">
        <v>6</v>
      </c>
      <c r="C13" s="141" t="s">
        <v>16</v>
      </c>
      <c r="D13" s="141" t="s">
        <v>17</v>
      </c>
      <c r="E13" s="143" t="s">
        <v>18</v>
      </c>
      <c r="F13" s="143"/>
      <c r="G13" s="143" t="s">
        <v>19</v>
      </c>
      <c r="H13" s="143"/>
    </row>
    <row r="14" spans="1:8">
      <c r="A14" s="140"/>
      <c r="B14" s="140"/>
      <c r="C14" s="142"/>
      <c r="D14" s="142"/>
      <c r="E14" s="52" t="s">
        <v>7</v>
      </c>
      <c r="F14" s="52" t="s">
        <v>0</v>
      </c>
      <c r="G14" s="41" t="s">
        <v>7</v>
      </c>
      <c r="H14" s="52" t="s">
        <v>0</v>
      </c>
    </row>
    <row r="15" spans="1:8">
      <c r="A15" s="52">
        <v>0</v>
      </c>
      <c r="B15" s="52">
        <v>1</v>
      </c>
      <c r="C15" s="53">
        <v>2</v>
      </c>
      <c r="D15" s="53">
        <v>3</v>
      </c>
      <c r="E15" s="52">
        <v>4</v>
      </c>
      <c r="F15" s="52">
        <v>5</v>
      </c>
      <c r="G15" s="54">
        <v>6</v>
      </c>
      <c r="H15" s="52">
        <v>7</v>
      </c>
    </row>
    <row r="16" spans="1:8">
      <c r="A16" s="52"/>
      <c r="B16" s="6" t="s">
        <v>3</v>
      </c>
      <c r="C16" s="52" t="s">
        <v>31</v>
      </c>
      <c r="D16" s="7">
        <v>60000</v>
      </c>
      <c r="E16" s="8">
        <v>21.5</v>
      </c>
      <c r="F16" s="7">
        <f t="shared" ref="F16:F18" si="0">E16*D16</f>
        <v>1290000</v>
      </c>
      <c r="G16" s="42">
        <f>+E16</f>
        <v>21.5</v>
      </c>
      <c r="H16" s="7">
        <f>G16*D16</f>
        <v>1290000</v>
      </c>
    </row>
    <row r="17" spans="1:8">
      <c r="A17" s="52"/>
      <c r="B17" s="6" t="s">
        <v>66</v>
      </c>
      <c r="C17" s="52" t="s">
        <v>54</v>
      </c>
      <c r="D17" s="7">
        <v>1200</v>
      </c>
      <c r="E17" s="8"/>
      <c r="F17" s="7">
        <f t="shared" si="0"/>
        <v>0</v>
      </c>
      <c r="G17" s="42">
        <f t="shared" ref="G17:G23" si="1">+E17</f>
        <v>0</v>
      </c>
      <c r="H17" s="7">
        <f t="shared" ref="H17:H18" si="2">G17*D17</f>
        <v>0</v>
      </c>
    </row>
    <row r="18" spans="1:8">
      <c r="A18" s="52"/>
      <c r="B18" s="6" t="s">
        <v>46</v>
      </c>
      <c r="C18" s="52" t="s">
        <v>31</v>
      </c>
      <c r="D18" s="7">
        <v>20000</v>
      </c>
      <c r="E18" s="8"/>
      <c r="F18" s="7">
        <f t="shared" si="0"/>
        <v>0</v>
      </c>
      <c r="G18" s="42">
        <f t="shared" si="1"/>
        <v>0</v>
      </c>
      <c r="H18" s="7">
        <f t="shared" si="2"/>
        <v>0</v>
      </c>
    </row>
    <row r="19" spans="1:8">
      <c r="A19" s="52"/>
      <c r="B19" s="14" t="s">
        <v>4</v>
      </c>
      <c r="C19" s="52" t="s">
        <v>31</v>
      </c>
      <c r="D19" s="7">
        <v>55000</v>
      </c>
      <c r="E19" s="8">
        <v>192.8</v>
      </c>
      <c r="F19" s="7">
        <f>E19*D19</f>
        <v>10604000</v>
      </c>
      <c r="G19" s="42">
        <f t="shared" si="1"/>
        <v>192.8</v>
      </c>
      <c r="H19" s="7">
        <f>G19*D19</f>
        <v>10604000</v>
      </c>
    </row>
    <row r="20" spans="1:8" ht="15">
      <c r="A20" s="56" t="s">
        <v>10</v>
      </c>
      <c r="B20" s="10" t="s">
        <v>0</v>
      </c>
      <c r="C20" s="15"/>
      <c r="D20" s="11"/>
      <c r="E20" s="12"/>
      <c r="F20" s="11">
        <f>SUM(F16:F19)</f>
        <v>11894000</v>
      </c>
      <c r="G20" s="42">
        <f t="shared" si="1"/>
        <v>0</v>
      </c>
      <c r="H20" s="11">
        <f t="shared" ref="H20" si="3">SUM(H16:H19)</f>
        <v>11894000</v>
      </c>
    </row>
    <row r="21" spans="1:8" ht="15">
      <c r="A21" s="9" t="s">
        <v>42</v>
      </c>
      <c r="B21" s="10" t="s">
        <v>109</v>
      </c>
      <c r="C21" s="9"/>
      <c r="D21" s="11"/>
      <c r="E21" s="12"/>
      <c r="F21" s="11">
        <f>F20</f>
        <v>11894000</v>
      </c>
      <c r="G21" s="11">
        <f t="shared" ref="G21:H21" si="4">G20</f>
        <v>0</v>
      </c>
      <c r="H21" s="11">
        <f t="shared" si="4"/>
        <v>11894000</v>
      </c>
    </row>
    <row r="22" spans="1:8">
      <c r="A22" s="52"/>
      <c r="B22" s="6" t="s">
        <v>70</v>
      </c>
      <c r="C22" s="52" t="s">
        <v>33</v>
      </c>
      <c r="D22" s="7">
        <v>297350</v>
      </c>
      <c r="E22" s="8">
        <v>3</v>
      </c>
      <c r="F22" s="7">
        <f>E22*D22</f>
        <v>892050</v>
      </c>
      <c r="G22" s="55">
        <f t="shared" si="1"/>
        <v>3</v>
      </c>
      <c r="H22" s="7">
        <f t="shared" ref="H22" si="5">G22*D22</f>
        <v>892050</v>
      </c>
    </row>
    <row r="23" spans="1:8" ht="15">
      <c r="A23" s="9" t="s">
        <v>62</v>
      </c>
      <c r="B23" s="10" t="s">
        <v>23</v>
      </c>
      <c r="C23" s="9"/>
      <c r="D23" s="11"/>
      <c r="E23" s="12"/>
      <c r="F23" s="11">
        <f>SUM(F22:F22)</f>
        <v>892050</v>
      </c>
      <c r="G23" s="42">
        <f t="shared" si="1"/>
        <v>0</v>
      </c>
      <c r="H23" s="11">
        <f>SUM(H22:H22)</f>
        <v>892050</v>
      </c>
    </row>
    <row r="24" spans="1:8" ht="15">
      <c r="A24" s="9" t="s">
        <v>44</v>
      </c>
      <c r="B24" s="10" t="s">
        <v>13</v>
      </c>
      <c r="C24" s="9"/>
      <c r="D24" s="11"/>
      <c r="E24" s="12"/>
      <c r="F24" s="11">
        <f>F23</f>
        <v>892050</v>
      </c>
      <c r="G24" s="11"/>
      <c r="H24" s="11">
        <f t="shared" ref="H24" si="6">H23</f>
        <v>892050</v>
      </c>
    </row>
    <row r="25" spans="1:8" ht="15">
      <c r="A25" s="9" t="s">
        <v>45</v>
      </c>
      <c r="B25" s="10" t="s">
        <v>14</v>
      </c>
      <c r="C25" s="9"/>
      <c r="D25" s="11"/>
      <c r="E25" s="12"/>
      <c r="F25" s="11">
        <f>F21+F24</f>
        <v>12786050</v>
      </c>
      <c r="G25" s="43"/>
      <c r="H25" s="11">
        <f>H21+H24</f>
        <v>12786050</v>
      </c>
    </row>
    <row r="26" spans="1:8" ht="15">
      <c r="A26" s="9" t="s">
        <v>11</v>
      </c>
      <c r="B26" s="10" t="s">
        <v>9</v>
      </c>
      <c r="C26" s="9"/>
      <c r="D26" s="11"/>
      <c r="E26" s="12"/>
      <c r="F26" s="11">
        <f>F25*0.1</f>
        <v>1278605</v>
      </c>
      <c r="G26" s="43"/>
      <c r="H26" s="11">
        <f t="shared" ref="H26" si="7">H25*0.1</f>
        <v>1278605</v>
      </c>
    </row>
    <row r="27" spans="1:8" ht="15">
      <c r="A27" s="9" t="s">
        <v>49</v>
      </c>
      <c r="B27" s="10" t="s">
        <v>15</v>
      </c>
      <c r="C27" s="9"/>
      <c r="D27" s="11"/>
      <c r="E27" s="12"/>
      <c r="F27" s="11">
        <f>SUM(F25:F26)</f>
        <v>14064655</v>
      </c>
      <c r="G27" s="43"/>
      <c r="H27" s="11">
        <f t="shared" ref="H27" si="8">SUM(H25:H26)</f>
        <v>14064655</v>
      </c>
    </row>
    <row r="30" spans="1:8" ht="15">
      <c r="B30" s="3" t="s">
        <v>5</v>
      </c>
    </row>
    <row r="31" spans="1:8">
      <c r="B31" s="2" t="s">
        <v>34</v>
      </c>
      <c r="E31" s="139" t="s">
        <v>110</v>
      </c>
      <c r="F31" s="139"/>
    </row>
    <row r="32" spans="1:8">
      <c r="E32" s="50"/>
      <c r="F32" s="50"/>
    </row>
    <row r="33" spans="2:6">
      <c r="B33" s="2" t="s">
        <v>39</v>
      </c>
      <c r="E33" s="139" t="s">
        <v>40</v>
      </c>
      <c r="F33" s="139"/>
    </row>
    <row r="34" spans="2:6">
      <c r="E34" s="50"/>
      <c r="F34" s="50"/>
    </row>
    <row r="35" spans="2:6">
      <c r="B35" s="5" t="s">
        <v>35</v>
      </c>
      <c r="E35" s="139" t="s">
        <v>37</v>
      </c>
      <c r="F35" s="139"/>
    </row>
    <row r="36" spans="2:6" ht="15">
      <c r="B36" s="3" t="s">
        <v>1</v>
      </c>
    </row>
    <row r="37" spans="2:6">
      <c r="B37" s="2" t="s">
        <v>22</v>
      </c>
      <c r="E37" s="2" t="s">
        <v>28</v>
      </c>
    </row>
    <row r="39" spans="2:6" ht="15">
      <c r="B39" s="3" t="s">
        <v>2</v>
      </c>
    </row>
    <row r="40" spans="2:6">
      <c r="B40" s="2" t="s">
        <v>21</v>
      </c>
      <c r="E40" s="139" t="s">
        <v>93</v>
      </c>
      <c r="F40" s="139"/>
    </row>
    <row r="41" spans="2:6">
      <c r="E41" s="50"/>
      <c r="F41" s="50"/>
    </row>
    <row r="42" spans="2:6">
      <c r="B42" s="2" t="s">
        <v>21</v>
      </c>
      <c r="E42" s="2" t="s">
        <v>27</v>
      </c>
    </row>
  </sheetData>
  <mergeCells count="17">
    <mergeCell ref="E31:F31"/>
    <mergeCell ref="E33:F33"/>
    <mergeCell ref="E35:F35"/>
    <mergeCell ref="E40:F40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9055118110236221" right="0.7086614173228347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5" style="2" customWidth="1"/>
    <col min="4" max="4" width="8.875" style="2" customWidth="1"/>
    <col min="5" max="5" width="9" style="2" customWidth="1"/>
    <col min="6" max="6" width="12.125" style="2" customWidth="1"/>
    <col min="7" max="7" width="9.5" style="48" customWidth="1"/>
    <col min="8" max="8" width="14.5" style="2" customWidth="1"/>
    <col min="9" max="9" width="14" style="2" customWidth="1"/>
    <col min="10" max="16384" width="9" style="2"/>
  </cols>
  <sheetData>
    <row r="1" spans="1:8">
      <c r="A1" s="136" t="s">
        <v>24</v>
      </c>
      <c r="B1" s="136"/>
      <c r="C1" s="136"/>
      <c r="D1" s="136"/>
      <c r="E1" s="136"/>
      <c r="F1" s="136"/>
      <c r="G1" s="136"/>
      <c r="H1" s="136"/>
    </row>
    <row r="2" spans="1:8">
      <c r="A2" s="136" t="s">
        <v>25</v>
      </c>
      <c r="B2" s="136"/>
      <c r="C2" s="136"/>
      <c r="D2" s="136"/>
      <c r="E2" s="136"/>
      <c r="F2" s="136"/>
      <c r="G2" s="136"/>
      <c r="H2" s="136"/>
    </row>
    <row r="3" spans="1:8">
      <c r="A3" s="136" t="s">
        <v>26</v>
      </c>
      <c r="B3" s="136"/>
      <c r="C3" s="136"/>
      <c r="D3" s="136"/>
      <c r="E3" s="136"/>
      <c r="F3" s="136"/>
      <c r="G3" s="136"/>
      <c r="H3" s="136"/>
    </row>
    <row r="4" spans="1:8" ht="7.5" customHeight="1"/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 ht="2.25" customHeight="1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111</v>
      </c>
      <c r="G8" s="138"/>
      <c r="H8" s="138"/>
    </row>
    <row r="9" spans="1:8">
      <c r="A9" s="136" t="s">
        <v>112</v>
      </c>
      <c r="B9" s="136"/>
      <c r="C9" s="136"/>
      <c r="D9" s="136"/>
      <c r="E9" s="136"/>
      <c r="F9" s="136"/>
      <c r="G9" s="136"/>
      <c r="H9" s="136"/>
    </row>
    <row r="10" spans="1:8" ht="8.25" customHeight="1">
      <c r="A10" s="58"/>
      <c r="B10" s="58"/>
      <c r="C10" s="58"/>
      <c r="D10" s="58"/>
      <c r="E10" s="58"/>
      <c r="F10" s="58"/>
      <c r="G10" s="40"/>
      <c r="H10" s="58"/>
    </row>
    <row r="11" spans="1:8">
      <c r="A11" s="136" t="s">
        <v>29</v>
      </c>
      <c r="B11" s="136"/>
      <c r="C11" s="136"/>
      <c r="D11" s="136"/>
      <c r="E11" s="136"/>
      <c r="F11" s="136"/>
      <c r="G11" s="136"/>
      <c r="H11" s="136"/>
    </row>
    <row r="12" spans="1:8" ht="29.25" customHeight="1">
      <c r="A12" s="140" t="s">
        <v>20</v>
      </c>
      <c r="B12" s="140" t="s">
        <v>6</v>
      </c>
      <c r="C12" s="141" t="s">
        <v>16</v>
      </c>
      <c r="D12" s="141" t="s">
        <v>17</v>
      </c>
      <c r="E12" s="143" t="s">
        <v>18</v>
      </c>
      <c r="F12" s="143"/>
      <c r="G12" s="143" t="s">
        <v>19</v>
      </c>
      <c r="H12" s="143"/>
    </row>
    <row r="13" spans="1:8">
      <c r="A13" s="140"/>
      <c r="B13" s="140"/>
      <c r="C13" s="142"/>
      <c r="D13" s="142"/>
      <c r="E13" s="59" t="s">
        <v>7</v>
      </c>
      <c r="F13" s="59" t="s">
        <v>0</v>
      </c>
      <c r="G13" s="41" t="s">
        <v>7</v>
      </c>
      <c r="H13" s="59" t="s">
        <v>0</v>
      </c>
    </row>
    <row r="14" spans="1:8">
      <c r="A14" s="59">
        <v>0</v>
      </c>
      <c r="B14" s="59">
        <v>1</v>
      </c>
      <c r="C14" s="60">
        <v>2</v>
      </c>
      <c r="D14" s="60">
        <v>3</v>
      </c>
      <c r="E14" s="59">
        <v>4</v>
      </c>
      <c r="F14" s="59">
        <v>5</v>
      </c>
      <c r="G14" s="54">
        <v>6</v>
      </c>
      <c r="H14" s="59">
        <v>7</v>
      </c>
    </row>
    <row r="15" spans="1:8">
      <c r="A15" s="59"/>
      <c r="B15" s="6" t="s">
        <v>3</v>
      </c>
      <c r="C15" s="59" t="s">
        <v>31</v>
      </c>
      <c r="D15" s="7">
        <v>60000</v>
      </c>
      <c r="E15" s="8">
        <v>0</v>
      </c>
      <c r="F15" s="7">
        <v>0</v>
      </c>
      <c r="G15" s="42">
        <v>21.5</v>
      </c>
      <c r="H15" s="7">
        <v>1290000</v>
      </c>
    </row>
    <row r="16" spans="1:8">
      <c r="A16" s="59"/>
      <c r="B16" s="6" t="s">
        <v>66</v>
      </c>
      <c r="C16" s="59" t="s">
        <v>54</v>
      </c>
      <c r="D16" s="7">
        <v>1200</v>
      </c>
      <c r="E16" s="8"/>
      <c r="F16" s="7">
        <f t="shared" ref="F16:F17" si="0">E16*D16</f>
        <v>0</v>
      </c>
      <c r="G16" s="42">
        <f t="shared" ref="G16:G22" si="1">+E16</f>
        <v>0</v>
      </c>
      <c r="H16" s="7">
        <f t="shared" ref="H16:H17" si="2">G16*D16</f>
        <v>0</v>
      </c>
    </row>
    <row r="17" spans="1:8">
      <c r="A17" s="59"/>
      <c r="B17" s="6" t="s">
        <v>46</v>
      </c>
      <c r="C17" s="59" t="s">
        <v>31</v>
      </c>
      <c r="D17" s="7">
        <v>20000</v>
      </c>
      <c r="E17" s="8"/>
      <c r="F17" s="7">
        <f t="shared" si="0"/>
        <v>0</v>
      </c>
      <c r="G17" s="42">
        <f t="shared" si="1"/>
        <v>0</v>
      </c>
      <c r="H17" s="7">
        <f t="shared" si="2"/>
        <v>0</v>
      </c>
    </row>
    <row r="18" spans="1:8">
      <c r="A18" s="59"/>
      <c r="B18" s="14" t="s">
        <v>4</v>
      </c>
      <c r="C18" s="59" t="s">
        <v>31</v>
      </c>
      <c r="D18" s="7">
        <v>55000</v>
      </c>
      <c r="E18" s="8">
        <v>195</v>
      </c>
      <c r="F18" s="7">
        <v>10725000</v>
      </c>
      <c r="G18" s="42">
        <v>387.8</v>
      </c>
      <c r="H18" s="7">
        <v>21329000</v>
      </c>
    </row>
    <row r="19" spans="1:8" ht="15">
      <c r="A19" s="56" t="s">
        <v>10</v>
      </c>
      <c r="B19" s="10" t="s">
        <v>0</v>
      </c>
      <c r="C19" s="15"/>
      <c r="D19" s="11"/>
      <c r="E19" s="12"/>
      <c r="F19" s="11">
        <f>SUM(F15:F18)</f>
        <v>10725000</v>
      </c>
      <c r="G19" s="42">
        <f t="shared" si="1"/>
        <v>0</v>
      </c>
      <c r="H19" s="11">
        <f t="shared" ref="H19" si="3">SUM(H15:H18)</f>
        <v>22619000</v>
      </c>
    </row>
    <row r="20" spans="1:8" ht="15">
      <c r="A20" s="9" t="s">
        <v>42</v>
      </c>
      <c r="B20" s="10" t="s">
        <v>109</v>
      </c>
      <c r="C20" s="9"/>
      <c r="D20" s="11"/>
      <c r="E20" s="12"/>
      <c r="F20" s="11">
        <f>F19</f>
        <v>10725000</v>
      </c>
      <c r="G20" s="11">
        <f t="shared" ref="G20:H20" si="4">G19</f>
        <v>0</v>
      </c>
      <c r="H20" s="11">
        <f t="shared" si="4"/>
        <v>22619000</v>
      </c>
    </row>
    <row r="21" spans="1:8">
      <c r="A21" s="59"/>
      <c r="B21" s="6" t="s">
        <v>70</v>
      </c>
      <c r="C21" s="59" t="s">
        <v>33</v>
      </c>
      <c r="D21" s="7">
        <v>297350</v>
      </c>
      <c r="E21" s="8"/>
      <c r="F21" s="7">
        <f>E21*D21</f>
        <v>0</v>
      </c>
      <c r="G21" s="55">
        <v>3</v>
      </c>
      <c r="H21" s="7">
        <v>892050</v>
      </c>
    </row>
    <row r="22" spans="1:8" ht="15">
      <c r="A22" s="9" t="s">
        <v>62</v>
      </c>
      <c r="B22" s="10" t="s">
        <v>23</v>
      </c>
      <c r="C22" s="9"/>
      <c r="D22" s="11"/>
      <c r="E22" s="12"/>
      <c r="F22" s="11">
        <f>SUM(F21:F21)</f>
        <v>0</v>
      </c>
      <c r="G22" s="42">
        <f t="shared" si="1"/>
        <v>0</v>
      </c>
      <c r="H22" s="11">
        <f>SUM(H21:H21)</f>
        <v>892050</v>
      </c>
    </row>
    <row r="23" spans="1:8" ht="15">
      <c r="A23" s="9" t="s">
        <v>44</v>
      </c>
      <c r="B23" s="10" t="s">
        <v>13</v>
      </c>
      <c r="C23" s="9"/>
      <c r="D23" s="11"/>
      <c r="E23" s="12"/>
      <c r="F23" s="11">
        <f>F22</f>
        <v>0</v>
      </c>
      <c r="G23" s="11"/>
      <c r="H23" s="11">
        <f t="shared" ref="H23" si="5">H22</f>
        <v>892050</v>
      </c>
    </row>
    <row r="24" spans="1:8" ht="15">
      <c r="A24" s="9" t="s">
        <v>45</v>
      </c>
      <c r="B24" s="10" t="s">
        <v>14</v>
      </c>
      <c r="C24" s="9"/>
      <c r="D24" s="11"/>
      <c r="E24" s="12"/>
      <c r="F24" s="11">
        <f>F20+F23</f>
        <v>10725000</v>
      </c>
      <c r="G24" s="43"/>
      <c r="H24" s="11">
        <f>H20+H23</f>
        <v>23511050</v>
      </c>
    </row>
    <row r="25" spans="1:8" ht="15">
      <c r="A25" s="9" t="s">
        <v>11</v>
      </c>
      <c r="B25" s="10" t="s">
        <v>9</v>
      </c>
      <c r="C25" s="9"/>
      <c r="D25" s="11"/>
      <c r="E25" s="12"/>
      <c r="F25" s="11">
        <f>F24*0.1</f>
        <v>1072500</v>
      </c>
      <c r="G25" s="43"/>
      <c r="H25" s="11">
        <f t="shared" ref="H25" si="6">H24*0.1</f>
        <v>2351105</v>
      </c>
    </row>
    <row r="26" spans="1:8" ht="15">
      <c r="A26" s="9" t="s">
        <v>49</v>
      </c>
      <c r="B26" s="10" t="s">
        <v>15</v>
      </c>
      <c r="C26" s="9"/>
      <c r="D26" s="11"/>
      <c r="E26" s="12"/>
      <c r="F26" s="11">
        <f>SUM(F24:F25)</f>
        <v>11797500</v>
      </c>
      <c r="G26" s="43"/>
      <c r="H26" s="11">
        <f t="shared" ref="H26" si="7">SUM(H24:H25)</f>
        <v>25862155</v>
      </c>
    </row>
    <row r="27" spans="1:8" ht="9.75" customHeight="1"/>
    <row r="28" spans="1:8" ht="15">
      <c r="B28" s="3" t="s">
        <v>5</v>
      </c>
    </row>
    <row r="29" spans="1:8">
      <c r="B29" s="2" t="s">
        <v>34</v>
      </c>
      <c r="E29" s="139" t="s">
        <v>110</v>
      </c>
      <c r="F29" s="139"/>
    </row>
    <row r="30" spans="1:8">
      <c r="B30" s="2" t="s">
        <v>39</v>
      </c>
      <c r="E30" s="139" t="s">
        <v>40</v>
      </c>
      <c r="F30" s="139"/>
    </row>
    <row r="31" spans="1:8">
      <c r="B31" s="5" t="s">
        <v>113</v>
      </c>
      <c r="E31" s="139" t="s">
        <v>114</v>
      </c>
      <c r="F31" s="139"/>
    </row>
    <row r="32" spans="1:8" ht="15">
      <c r="B32" s="3" t="s">
        <v>1</v>
      </c>
    </row>
    <row r="33" spans="2:6">
      <c r="B33" s="2" t="s">
        <v>22</v>
      </c>
      <c r="E33" s="2" t="s">
        <v>28</v>
      </c>
    </row>
    <row r="34" spans="2:6" ht="4.5" customHeight="1"/>
    <row r="35" spans="2:6" ht="15">
      <c r="B35" s="3" t="s">
        <v>2</v>
      </c>
    </row>
    <row r="36" spans="2:6">
      <c r="B36" s="2" t="s">
        <v>21</v>
      </c>
      <c r="E36" s="139" t="s">
        <v>93</v>
      </c>
      <c r="F36" s="139"/>
    </row>
    <row r="37" spans="2:6" ht="5.25" customHeight="1">
      <c r="E37" s="57"/>
      <c r="F37" s="57"/>
    </row>
    <row r="38" spans="2:6">
      <c r="B38" s="2" t="s">
        <v>21</v>
      </c>
      <c r="E38" s="2" t="s">
        <v>27</v>
      </c>
    </row>
  </sheetData>
  <mergeCells count="17">
    <mergeCell ref="E29:F29"/>
    <mergeCell ref="E30:F30"/>
    <mergeCell ref="E31:F31"/>
    <mergeCell ref="E36:F36"/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F8:H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36" t="s">
        <v>24</v>
      </c>
      <c r="C1" s="136"/>
      <c r="D1" s="136"/>
      <c r="E1" s="136"/>
      <c r="F1" s="136"/>
      <c r="G1" s="136"/>
      <c r="H1" s="136"/>
      <c r="I1" s="136"/>
    </row>
    <row r="2" spans="2:9">
      <c r="B2" s="136" t="s">
        <v>25</v>
      </c>
      <c r="C2" s="136"/>
      <c r="D2" s="136"/>
      <c r="E2" s="136"/>
      <c r="F2" s="136"/>
      <c r="G2" s="136"/>
      <c r="H2" s="136"/>
      <c r="I2" s="136"/>
    </row>
    <row r="3" spans="2:9">
      <c r="B3" s="136" t="s">
        <v>26</v>
      </c>
      <c r="C3" s="136"/>
      <c r="D3" s="136"/>
      <c r="E3" s="136"/>
      <c r="F3" s="136"/>
      <c r="G3" s="136"/>
      <c r="H3" s="136"/>
      <c r="I3" s="136"/>
    </row>
    <row r="4" spans="2:9" ht="7.5" customHeight="1"/>
    <row r="5" spans="2:9">
      <c r="C5" s="137" t="s">
        <v>38</v>
      </c>
      <c r="D5" s="137"/>
      <c r="E5" s="137"/>
      <c r="F5" s="137"/>
      <c r="G5" s="137"/>
      <c r="H5" s="137"/>
      <c r="I5" s="137"/>
    </row>
    <row r="6" spans="2:9" ht="2.25" customHeight="1">
      <c r="C6" s="137"/>
      <c r="D6" s="137"/>
      <c r="E6" s="137"/>
      <c r="F6" s="137"/>
      <c r="G6" s="137"/>
      <c r="H6" s="137"/>
      <c r="I6" s="137"/>
    </row>
    <row r="7" spans="2:9">
      <c r="C7" s="137"/>
      <c r="D7" s="137"/>
      <c r="E7" s="137"/>
      <c r="F7" s="137"/>
      <c r="G7" s="137"/>
      <c r="H7" s="137"/>
      <c r="I7" s="137"/>
    </row>
    <row r="8" spans="2:9" ht="15">
      <c r="C8" s="4"/>
      <c r="D8" s="4"/>
      <c r="E8" s="4"/>
      <c r="F8" s="144" t="s">
        <v>111</v>
      </c>
      <c r="G8" s="144"/>
      <c r="H8" s="144"/>
      <c r="I8" s="144"/>
    </row>
    <row r="9" spans="2:9">
      <c r="B9" s="136" t="s">
        <v>115</v>
      </c>
      <c r="C9" s="136"/>
      <c r="D9" s="136"/>
      <c r="E9" s="136"/>
      <c r="F9" s="136"/>
      <c r="G9" s="136"/>
      <c r="H9" s="136"/>
      <c r="I9" s="136"/>
    </row>
    <row r="10" spans="2:9" ht="8.25" customHeight="1">
      <c r="B10" s="61"/>
      <c r="C10" s="61"/>
      <c r="D10" s="61"/>
      <c r="E10" s="61"/>
      <c r="F10" s="61"/>
      <c r="G10" s="61"/>
      <c r="H10" s="40"/>
      <c r="I10" s="61"/>
    </row>
    <row r="11" spans="2:9">
      <c r="B11" s="136" t="s">
        <v>29</v>
      </c>
      <c r="C11" s="136"/>
      <c r="D11" s="136"/>
      <c r="E11" s="136"/>
      <c r="F11" s="136"/>
      <c r="G11" s="136"/>
      <c r="H11" s="136"/>
      <c r="I11" s="136"/>
    </row>
    <row r="12" spans="2:9" ht="29.25" customHeight="1">
      <c r="B12" s="140" t="s">
        <v>20</v>
      </c>
      <c r="C12" s="140" t="s">
        <v>6</v>
      </c>
      <c r="D12" s="141" t="s">
        <v>16</v>
      </c>
      <c r="E12" s="141" t="s">
        <v>17</v>
      </c>
      <c r="F12" s="143" t="s">
        <v>18</v>
      </c>
      <c r="G12" s="143"/>
      <c r="H12" s="143" t="s">
        <v>19</v>
      </c>
      <c r="I12" s="143"/>
    </row>
    <row r="13" spans="2:9">
      <c r="B13" s="140"/>
      <c r="C13" s="140"/>
      <c r="D13" s="142"/>
      <c r="E13" s="142"/>
      <c r="F13" s="63" t="s">
        <v>7</v>
      </c>
      <c r="G13" s="63" t="s">
        <v>0</v>
      </c>
      <c r="H13" s="41" t="s">
        <v>7</v>
      </c>
      <c r="I13" s="63" t="s">
        <v>0</v>
      </c>
    </row>
    <row r="14" spans="2:9">
      <c r="B14" s="63">
        <v>0</v>
      </c>
      <c r="C14" s="63">
        <v>1</v>
      </c>
      <c r="D14" s="64">
        <v>2</v>
      </c>
      <c r="E14" s="64">
        <v>3</v>
      </c>
      <c r="F14" s="63">
        <v>4</v>
      </c>
      <c r="G14" s="63">
        <v>5</v>
      </c>
      <c r="H14" s="54">
        <v>6</v>
      </c>
      <c r="I14" s="63">
        <v>7</v>
      </c>
    </row>
    <row r="15" spans="2:9">
      <c r="B15" s="63"/>
      <c r="C15" s="6" t="s">
        <v>3</v>
      </c>
      <c r="D15" s="63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3"/>
      <c r="C16" s="6" t="s">
        <v>66</v>
      </c>
      <c r="D16" s="63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3"/>
      <c r="C17" s="6" t="s">
        <v>46</v>
      </c>
      <c r="D17" s="63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3"/>
      <c r="C18" s="14" t="s">
        <v>4</v>
      </c>
      <c r="D18" s="63" t="s">
        <v>31</v>
      </c>
      <c r="E18" s="7">
        <v>55000</v>
      </c>
      <c r="F18" s="8">
        <v>205</v>
      </c>
      <c r="G18" s="7">
        <f>+F18*E18</f>
        <v>11275000</v>
      </c>
      <c r="H18" s="42">
        <v>592.79999999999995</v>
      </c>
      <c r="I18" s="7">
        <f>+H18*E18</f>
        <v>32603999.999999996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11275000</v>
      </c>
      <c r="H19" s="42">
        <f t="shared" si="1"/>
        <v>0</v>
      </c>
      <c r="I19" s="11">
        <f t="shared" ref="I19" si="3">SUM(I15:I18)</f>
        <v>33894000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11275000</v>
      </c>
      <c r="H20" s="11">
        <f t="shared" ref="H20:I20" si="4">H19</f>
        <v>0</v>
      </c>
      <c r="I20" s="11">
        <f t="shared" si="4"/>
        <v>33894000</v>
      </c>
    </row>
    <row r="21" spans="2:9">
      <c r="B21" s="63"/>
      <c r="C21" s="6" t="s">
        <v>70</v>
      </c>
      <c r="D21" s="63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11275000</v>
      </c>
      <c r="H24" s="43"/>
      <c r="I24" s="11">
        <f>I20+I23</f>
        <v>34786050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1127500</v>
      </c>
      <c r="H25" s="43"/>
      <c r="I25" s="11">
        <f t="shared" ref="I25" si="6">I24*0.1</f>
        <v>3478605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12402500</v>
      </c>
      <c r="H26" s="43"/>
      <c r="I26" s="11">
        <f t="shared" ref="I26" si="7">SUM(I24:I25)</f>
        <v>38264655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39" t="s">
        <v>110</v>
      </c>
      <c r="G29" s="139"/>
    </row>
    <row r="30" spans="2:9">
      <c r="C30" s="2" t="s">
        <v>39</v>
      </c>
      <c r="F30" s="139" t="s">
        <v>40</v>
      </c>
      <c r="G30" s="139"/>
    </row>
    <row r="31" spans="2:9">
      <c r="C31" s="5" t="s">
        <v>113</v>
      </c>
      <c r="F31" s="139" t="s">
        <v>114</v>
      </c>
      <c r="G31" s="139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39" t="s">
        <v>116</v>
      </c>
      <c r="G36" s="139"/>
    </row>
    <row r="37" spans="3:7" ht="5.25" customHeight="1">
      <c r="F37" s="62"/>
      <c r="G37" s="62"/>
    </row>
    <row r="38" spans="3:7">
      <c r="C38" s="2" t="s">
        <v>21</v>
      </c>
      <c r="F38" s="2" t="s">
        <v>27</v>
      </c>
    </row>
  </sheetData>
  <mergeCells count="17">
    <mergeCell ref="B9:I9"/>
    <mergeCell ref="F8:I8"/>
    <mergeCell ref="B1:I1"/>
    <mergeCell ref="B2:I2"/>
    <mergeCell ref="B3:I3"/>
    <mergeCell ref="C5:I7"/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74803149606299213" bottom="0.74803149606299213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view="pageBreakPreview" zoomScaleNormal="100" zoomScaleSheetLayoutView="100"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36" t="s">
        <v>24</v>
      </c>
      <c r="C1" s="136"/>
      <c r="D1" s="136"/>
      <c r="E1" s="136"/>
      <c r="F1" s="136"/>
      <c r="G1" s="136"/>
      <c r="H1" s="136"/>
      <c r="I1" s="136"/>
    </row>
    <row r="2" spans="2:9">
      <c r="B2" s="136" t="s">
        <v>25</v>
      </c>
      <c r="C2" s="136"/>
      <c r="D2" s="136"/>
      <c r="E2" s="136"/>
      <c r="F2" s="136"/>
      <c r="G2" s="136"/>
      <c r="H2" s="136"/>
      <c r="I2" s="136"/>
    </row>
    <row r="3" spans="2:9">
      <c r="B3" s="136" t="s">
        <v>26</v>
      </c>
      <c r="C3" s="136"/>
      <c r="D3" s="136"/>
      <c r="E3" s="136"/>
      <c r="F3" s="136"/>
      <c r="G3" s="136"/>
      <c r="H3" s="136"/>
      <c r="I3" s="136"/>
    </row>
    <row r="4" spans="2:9" ht="7.5" customHeight="1"/>
    <row r="5" spans="2:9">
      <c r="C5" s="137" t="s">
        <v>38</v>
      </c>
      <c r="D5" s="137"/>
      <c r="E5" s="137"/>
      <c r="F5" s="137"/>
      <c r="G5" s="137"/>
      <c r="H5" s="137"/>
      <c r="I5" s="137"/>
    </row>
    <row r="6" spans="2:9" ht="2.25" customHeight="1">
      <c r="C6" s="137"/>
      <c r="D6" s="137"/>
      <c r="E6" s="137"/>
      <c r="F6" s="137"/>
      <c r="G6" s="137"/>
      <c r="H6" s="137"/>
      <c r="I6" s="137"/>
    </row>
    <row r="7" spans="2:9">
      <c r="C7" s="137"/>
      <c r="D7" s="137"/>
      <c r="E7" s="137"/>
      <c r="F7" s="137"/>
      <c r="G7" s="137"/>
      <c r="H7" s="137"/>
      <c r="I7" s="137"/>
    </row>
    <row r="8" spans="2:9" ht="15">
      <c r="C8" s="69"/>
      <c r="D8" s="69"/>
      <c r="E8" s="69"/>
      <c r="F8" s="144" t="s">
        <v>111</v>
      </c>
      <c r="G8" s="144"/>
      <c r="H8" s="144"/>
      <c r="I8" s="144"/>
    </row>
    <row r="9" spans="2:9">
      <c r="B9" s="136" t="s">
        <v>117</v>
      </c>
      <c r="C9" s="136"/>
      <c r="D9" s="136"/>
      <c r="E9" s="136"/>
      <c r="F9" s="136"/>
      <c r="G9" s="136"/>
      <c r="H9" s="136"/>
      <c r="I9" s="136"/>
    </row>
    <row r="10" spans="2:9" ht="8.25" customHeight="1">
      <c r="B10" s="65"/>
      <c r="C10" s="65"/>
      <c r="D10" s="65"/>
      <c r="E10" s="65"/>
      <c r="F10" s="65"/>
      <c r="G10" s="65"/>
      <c r="H10" s="40"/>
      <c r="I10" s="65"/>
    </row>
    <row r="11" spans="2:9">
      <c r="B11" s="136" t="s">
        <v>29</v>
      </c>
      <c r="C11" s="136"/>
      <c r="D11" s="136"/>
      <c r="E11" s="136"/>
      <c r="F11" s="136"/>
      <c r="G11" s="136"/>
      <c r="H11" s="136"/>
      <c r="I11" s="136"/>
    </row>
    <row r="12" spans="2:9" ht="29.25" customHeight="1">
      <c r="B12" s="140" t="s">
        <v>20</v>
      </c>
      <c r="C12" s="140" t="s">
        <v>6</v>
      </c>
      <c r="D12" s="141" t="s">
        <v>16</v>
      </c>
      <c r="E12" s="141" t="s">
        <v>17</v>
      </c>
      <c r="F12" s="143" t="s">
        <v>18</v>
      </c>
      <c r="G12" s="143"/>
      <c r="H12" s="143" t="s">
        <v>19</v>
      </c>
      <c r="I12" s="143"/>
    </row>
    <row r="13" spans="2:9">
      <c r="B13" s="140"/>
      <c r="C13" s="140"/>
      <c r="D13" s="142"/>
      <c r="E13" s="142"/>
      <c r="F13" s="67" t="s">
        <v>7</v>
      </c>
      <c r="G13" s="67" t="s">
        <v>0</v>
      </c>
      <c r="H13" s="41" t="s">
        <v>7</v>
      </c>
      <c r="I13" s="67" t="s">
        <v>0</v>
      </c>
    </row>
    <row r="14" spans="2:9">
      <c r="B14" s="67">
        <v>0</v>
      </c>
      <c r="C14" s="67">
        <v>1</v>
      </c>
      <c r="D14" s="68">
        <v>2</v>
      </c>
      <c r="E14" s="68">
        <v>3</v>
      </c>
      <c r="F14" s="67">
        <v>4</v>
      </c>
      <c r="G14" s="67">
        <v>5</v>
      </c>
      <c r="H14" s="54">
        <v>6</v>
      </c>
      <c r="I14" s="67">
        <v>7</v>
      </c>
    </row>
    <row r="15" spans="2:9">
      <c r="B15" s="67"/>
      <c r="C15" s="6" t="s">
        <v>3</v>
      </c>
      <c r="D15" s="67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7"/>
      <c r="C16" s="6" t="s">
        <v>66</v>
      </c>
      <c r="D16" s="67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7"/>
      <c r="C17" s="6" t="s">
        <v>46</v>
      </c>
      <c r="D17" s="67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7"/>
      <c r="C18" s="14" t="s">
        <v>4</v>
      </c>
      <c r="D18" s="67" t="s">
        <v>31</v>
      </c>
      <c r="E18" s="7">
        <v>55000</v>
      </c>
      <c r="F18" s="8">
        <v>210</v>
      </c>
      <c r="G18" s="7">
        <f>+F18*E18</f>
        <v>11550000</v>
      </c>
      <c r="H18" s="42">
        <v>802.8</v>
      </c>
      <c r="I18" s="7">
        <f>+H18*E18</f>
        <v>44154000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11550000</v>
      </c>
      <c r="H19" s="42">
        <f t="shared" si="1"/>
        <v>0</v>
      </c>
      <c r="I19" s="11">
        <f t="shared" ref="I19" si="3">SUM(I15:I18)</f>
        <v>45444000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11550000</v>
      </c>
      <c r="H20" s="11"/>
      <c r="I20" s="11">
        <f t="shared" ref="I20" si="4">I19</f>
        <v>45444000</v>
      </c>
    </row>
    <row r="21" spans="2:9">
      <c r="B21" s="67"/>
      <c r="C21" s="6" t="s">
        <v>70</v>
      </c>
      <c r="D21" s="67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11550000</v>
      </c>
      <c r="H24" s="43"/>
      <c r="I24" s="11">
        <f>I20+I23</f>
        <v>46336050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1155000</v>
      </c>
      <c r="H25" s="43"/>
      <c r="I25" s="11">
        <f t="shared" ref="I25" si="6">I24*0.1</f>
        <v>4633605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12705000</v>
      </c>
      <c r="H26" s="43"/>
      <c r="I26" s="11">
        <f t="shared" ref="I26" si="7">SUM(I24:I25)</f>
        <v>50969655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39" t="s">
        <v>110</v>
      </c>
      <c r="G29" s="139"/>
    </row>
    <row r="30" spans="2:9">
      <c r="C30" s="2" t="s">
        <v>39</v>
      </c>
      <c r="F30" s="139" t="s">
        <v>40</v>
      </c>
      <c r="G30" s="139"/>
    </row>
    <row r="31" spans="2:9">
      <c r="C31" s="5" t="s">
        <v>113</v>
      </c>
      <c r="F31" s="139" t="s">
        <v>114</v>
      </c>
      <c r="G31" s="139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39" t="s">
        <v>116</v>
      </c>
      <c r="G36" s="139"/>
    </row>
    <row r="37" spans="3:7" ht="5.25" customHeight="1">
      <c r="F37" s="66"/>
      <c r="G37" s="66"/>
    </row>
    <row r="38" spans="3:7">
      <c r="C38" s="2" t="s">
        <v>21</v>
      </c>
      <c r="F38" s="2" t="s">
        <v>27</v>
      </c>
    </row>
  </sheetData>
  <mergeCells count="17">
    <mergeCell ref="B9:I9"/>
    <mergeCell ref="B1:I1"/>
    <mergeCell ref="B2:I2"/>
    <mergeCell ref="B3:I3"/>
    <mergeCell ref="C5:I7"/>
    <mergeCell ref="F8:I8"/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</mergeCells>
  <pageMargins left="0.78740157480314965" right="0.78740157480314965" top="1.1811023622047245" bottom="0.59055118110236227" header="0" footer="0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.625" style="71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7.5" customHeight="1"/>
    <row r="5" spans="1:8">
      <c r="B5" s="147" t="s">
        <v>38</v>
      </c>
      <c r="C5" s="147"/>
      <c r="D5" s="147"/>
      <c r="E5" s="147"/>
      <c r="F5" s="147"/>
      <c r="G5" s="147"/>
      <c r="H5" s="147"/>
    </row>
    <row r="6" spans="1:8" ht="2.25" customHeight="1">
      <c r="B6" s="147"/>
      <c r="C6" s="147"/>
      <c r="D6" s="147"/>
      <c r="E6" s="147"/>
      <c r="F6" s="147"/>
      <c r="G6" s="147"/>
      <c r="H6" s="147"/>
    </row>
    <row r="7" spans="1:8">
      <c r="B7" s="147"/>
      <c r="C7" s="147"/>
      <c r="D7" s="147"/>
      <c r="E7" s="147"/>
      <c r="F7" s="147"/>
      <c r="G7" s="147"/>
      <c r="H7" s="147"/>
    </row>
    <row r="8" spans="1:8">
      <c r="B8" s="73"/>
      <c r="C8" s="73"/>
      <c r="D8" s="73"/>
      <c r="E8" s="148" t="s">
        <v>111</v>
      </c>
      <c r="F8" s="148"/>
      <c r="G8" s="148"/>
      <c r="H8" s="148"/>
    </row>
    <row r="9" spans="1:8">
      <c r="A9" s="145" t="s">
        <v>122</v>
      </c>
      <c r="B9" s="145"/>
      <c r="C9" s="145"/>
      <c r="D9" s="145"/>
      <c r="E9" s="145"/>
      <c r="F9" s="145"/>
      <c r="G9" s="145"/>
      <c r="H9" s="145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45" t="s">
        <v>123</v>
      </c>
      <c r="B11" s="145"/>
      <c r="C11" s="145"/>
      <c r="D11" s="145"/>
      <c r="E11" s="145"/>
      <c r="F11" s="145"/>
      <c r="G11" s="145"/>
      <c r="H11" s="145"/>
    </row>
    <row r="12" spans="1:8" ht="29.25" customHeight="1">
      <c r="A12" s="149" t="s">
        <v>20</v>
      </c>
      <c r="B12" s="149" t="s">
        <v>6</v>
      </c>
      <c r="C12" s="150" t="s">
        <v>16</v>
      </c>
      <c r="D12" s="150" t="s">
        <v>17</v>
      </c>
      <c r="E12" s="152" t="s">
        <v>18</v>
      </c>
      <c r="F12" s="152"/>
      <c r="G12" s="152" t="s">
        <v>19</v>
      </c>
      <c r="H12" s="152"/>
    </row>
    <row r="13" spans="1:8">
      <c r="A13" s="149"/>
      <c r="B13" s="149"/>
      <c r="C13" s="151"/>
      <c r="D13" s="151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29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150</v>
      </c>
      <c r="F17" s="82">
        <f t="shared" si="0"/>
        <v>3000000</v>
      </c>
      <c r="G17" s="84">
        <f t="shared" si="1"/>
        <v>150</v>
      </c>
      <c r="H17" s="82">
        <f t="shared" si="2"/>
        <v>3000000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100</v>
      </c>
      <c r="F18" s="82">
        <f t="shared" si="0"/>
        <v>5500000</v>
      </c>
      <c r="G18" s="84">
        <v>902.8</v>
      </c>
      <c r="H18" s="82">
        <f t="shared" si="2"/>
        <v>49654000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8500000</v>
      </c>
      <c r="G19" s="89"/>
      <c r="H19" s="89">
        <f t="shared" ref="H19" si="3">SUM(H15:H18)</f>
        <v>53944000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40</v>
      </c>
      <c r="F20" s="82">
        <f>+E20*D20</f>
        <v>1480000</v>
      </c>
      <c r="G20" s="95">
        <v>40</v>
      </c>
      <c r="H20" s="82">
        <f>+G20*D20</f>
        <v>1480000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35</v>
      </c>
      <c r="F21" s="82">
        <f t="shared" ref="F21:F22" si="4">+E21*D21</f>
        <v>2240000</v>
      </c>
      <c r="G21" s="95">
        <v>35</v>
      </c>
      <c r="H21" s="82">
        <f t="shared" ref="H21:H22" si="5">+G21*D21</f>
        <v>2240000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40</v>
      </c>
      <c r="F22" s="82">
        <f t="shared" si="4"/>
        <v>200000</v>
      </c>
      <c r="G22" s="95">
        <v>40</v>
      </c>
      <c r="H22" s="82">
        <f t="shared" si="5"/>
        <v>200000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3920000</v>
      </c>
      <c r="G23" s="89"/>
      <c r="H23" s="89">
        <f t="shared" ref="H23" si="6">SUM(H20:H22)</f>
        <v>3920000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1200</v>
      </c>
      <c r="F24" s="82">
        <f>+E24*D24</f>
        <v>1140000</v>
      </c>
      <c r="G24" s="95">
        <v>1200</v>
      </c>
      <c r="H24" s="82">
        <f>+G24*D24</f>
        <v>1140000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95">
        <v>3800</v>
      </c>
      <c r="H25" s="82">
        <f t="shared" ref="H25" si="8">+G25*D25</f>
        <v>3420000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4560000</v>
      </c>
      <c r="G26" s="89"/>
      <c r="H26" s="89">
        <f t="shared" ref="H26" si="9">SUM(H24:H25)</f>
        <v>4560000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16980000</v>
      </c>
      <c r="G27" s="89"/>
      <c r="H27" s="89">
        <f t="shared" ref="H27" si="10">+H26+H23+H19</f>
        <v>62424000</v>
      </c>
    </row>
    <row r="28" spans="1:8">
      <c r="A28" s="77"/>
      <c r="B28" s="81" t="s">
        <v>70</v>
      </c>
      <c r="C28" s="77" t="s">
        <v>33</v>
      </c>
      <c r="D28" s="82">
        <v>297350</v>
      </c>
      <c r="E28" s="83"/>
      <c r="F28" s="82">
        <f>E28*D28</f>
        <v>0</v>
      </c>
      <c r="G28" s="97">
        <v>3</v>
      </c>
      <c r="H28" s="82">
        <v>892050</v>
      </c>
    </row>
    <row r="29" spans="1:8">
      <c r="A29" s="96" t="s">
        <v>45</v>
      </c>
      <c r="B29" s="87" t="s">
        <v>23</v>
      </c>
      <c r="C29" s="96"/>
      <c r="D29" s="89"/>
      <c r="E29" s="90"/>
      <c r="F29" s="89">
        <f>SUM(F28:F28)</f>
        <v>0</v>
      </c>
      <c r="G29" s="84">
        <f t="shared" si="1"/>
        <v>0</v>
      </c>
      <c r="H29" s="89">
        <f>SUM(H28:H28)</f>
        <v>892050</v>
      </c>
    </row>
    <row r="30" spans="1:8">
      <c r="A30" s="96" t="s">
        <v>11</v>
      </c>
      <c r="B30" s="87" t="s">
        <v>13</v>
      </c>
      <c r="C30" s="96"/>
      <c r="D30" s="89"/>
      <c r="E30" s="90"/>
      <c r="F30" s="89">
        <f>F29</f>
        <v>0</v>
      </c>
      <c r="G30" s="89"/>
      <c r="H30" s="89">
        <f t="shared" ref="H30" si="11">H29</f>
        <v>892050</v>
      </c>
    </row>
    <row r="31" spans="1:8">
      <c r="A31" s="96" t="s">
        <v>49</v>
      </c>
      <c r="B31" s="87" t="s">
        <v>14</v>
      </c>
      <c r="C31" s="96"/>
      <c r="D31" s="89"/>
      <c r="E31" s="90"/>
      <c r="F31" s="89">
        <f>F27+F30</f>
        <v>16980000</v>
      </c>
      <c r="G31" s="98"/>
      <c r="H31" s="89">
        <f>H27+H30</f>
        <v>63316050</v>
      </c>
    </row>
    <row r="32" spans="1:8">
      <c r="A32" s="96"/>
      <c r="B32" s="87" t="s">
        <v>9</v>
      </c>
      <c r="C32" s="96"/>
      <c r="D32" s="89"/>
      <c r="E32" s="90"/>
      <c r="F32" s="89">
        <f>F31*0.1</f>
        <v>1698000</v>
      </c>
      <c r="G32" s="98"/>
      <c r="H32" s="89">
        <f t="shared" ref="H32" si="12">H31*0.1</f>
        <v>6331605</v>
      </c>
    </row>
    <row r="33" spans="1:8">
      <c r="A33" s="96" t="s">
        <v>82</v>
      </c>
      <c r="B33" s="87" t="s">
        <v>15</v>
      </c>
      <c r="C33" s="96"/>
      <c r="D33" s="89"/>
      <c r="E33" s="90"/>
      <c r="F33" s="89">
        <f>SUM(F31:F32)</f>
        <v>18678000</v>
      </c>
      <c r="G33" s="98"/>
      <c r="H33" s="89">
        <f t="shared" ref="H33" si="13">SUM(H31:H32)</f>
        <v>69647655</v>
      </c>
    </row>
    <row r="34" spans="1:8" ht="9.75" customHeight="1"/>
    <row r="35" spans="1:8">
      <c r="B35" s="102" t="s">
        <v>5</v>
      </c>
    </row>
    <row r="36" spans="1:8" ht="22.5" customHeight="1">
      <c r="B36" s="103" t="s">
        <v>34</v>
      </c>
      <c r="F36" s="101" t="s">
        <v>110</v>
      </c>
    </row>
    <row r="37" spans="1:8" ht="22.5" customHeight="1">
      <c r="B37" s="103" t="s">
        <v>39</v>
      </c>
      <c r="F37" s="101" t="s">
        <v>118</v>
      </c>
    </row>
    <row r="38" spans="1:8" ht="22.5" customHeight="1">
      <c r="B38" s="104" t="s">
        <v>113</v>
      </c>
      <c r="F38" s="101" t="s">
        <v>114</v>
      </c>
    </row>
    <row r="39" spans="1:8">
      <c r="B39" s="102" t="s">
        <v>1</v>
      </c>
    </row>
    <row r="40" spans="1:8">
      <c r="B40" s="103" t="s">
        <v>22</v>
      </c>
      <c r="F40" s="70" t="s">
        <v>28</v>
      </c>
    </row>
    <row r="41" spans="1:8" ht="4.5" customHeight="1">
      <c r="B41" s="103"/>
    </row>
    <row r="42" spans="1:8">
      <c r="B42" s="102" t="s">
        <v>2</v>
      </c>
    </row>
    <row r="43" spans="1:8">
      <c r="B43" s="103" t="s">
        <v>21</v>
      </c>
      <c r="F43" s="101" t="s">
        <v>116</v>
      </c>
    </row>
    <row r="44" spans="1:8" ht="6.75" customHeight="1">
      <c r="B44" s="103"/>
      <c r="F44" s="99"/>
    </row>
    <row r="45" spans="1:8" ht="12.75" customHeight="1">
      <c r="B45" s="103" t="s">
        <v>21</v>
      </c>
      <c r="F45" s="70" t="s">
        <v>27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1299999999999999" right="0.7" top="1.06" bottom="0.42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0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7.5" customHeight="1"/>
    <row r="5" spans="1:8">
      <c r="B5" s="147" t="s">
        <v>38</v>
      </c>
      <c r="C5" s="147"/>
      <c r="D5" s="147"/>
      <c r="E5" s="147"/>
      <c r="F5" s="147"/>
      <c r="G5" s="147"/>
      <c r="H5" s="147"/>
    </row>
    <row r="6" spans="1:8" ht="2.25" customHeight="1">
      <c r="B6" s="147"/>
      <c r="C6" s="147"/>
      <c r="D6" s="147"/>
      <c r="E6" s="147"/>
      <c r="F6" s="147"/>
      <c r="G6" s="147"/>
      <c r="H6" s="147"/>
    </row>
    <row r="7" spans="1:8">
      <c r="B7" s="147"/>
      <c r="C7" s="147"/>
      <c r="D7" s="147"/>
      <c r="E7" s="147"/>
      <c r="F7" s="147"/>
      <c r="G7" s="147"/>
      <c r="H7" s="147"/>
    </row>
    <row r="8" spans="1:8">
      <c r="B8" s="74"/>
      <c r="C8" s="74"/>
      <c r="D8" s="74"/>
      <c r="E8" s="148" t="s">
        <v>111</v>
      </c>
      <c r="F8" s="148"/>
      <c r="G8" s="148"/>
      <c r="H8" s="148"/>
    </row>
    <row r="9" spans="1:8">
      <c r="A9" s="145" t="s">
        <v>124</v>
      </c>
      <c r="B9" s="145"/>
      <c r="C9" s="145"/>
      <c r="D9" s="145"/>
      <c r="E9" s="145"/>
      <c r="F9" s="145"/>
      <c r="G9" s="145"/>
      <c r="H9" s="145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45" t="s">
        <v>123</v>
      </c>
      <c r="B11" s="145"/>
      <c r="C11" s="145"/>
      <c r="D11" s="145"/>
      <c r="E11" s="145"/>
      <c r="F11" s="145"/>
      <c r="G11" s="145"/>
      <c r="H11" s="145"/>
    </row>
    <row r="12" spans="1:8" ht="29.25" customHeight="1">
      <c r="A12" s="149" t="s">
        <v>20</v>
      </c>
      <c r="B12" s="149" t="s">
        <v>6</v>
      </c>
      <c r="C12" s="150" t="s">
        <v>16</v>
      </c>
      <c r="D12" s="150" t="s">
        <v>17</v>
      </c>
      <c r="E12" s="152" t="s">
        <v>18</v>
      </c>
      <c r="F12" s="152"/>
      <c r="G12" s="152" t="s">
        <v>19</v>
      </c>
      <c r="H12" s="152"/>
    </row>
    <row r="13" spans="1:8">
      <c r="A13" s="149"/>
      <c r="B13" s="149"/>
      <c r="C13" s="151"/>
      <c r="D13" s="151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1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160</v>
      </c>
      <c r="F17" s="82">
        <f t="shared" si="0"/>
        <v>3200000</v>
      </c>
      <c r="G17" s="97">
        <v>310</v>
      </c>
      <c r="H17" s="82">
        <f t="shared" si="2"/>
        <v>6200000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110</v>
      </c>
      <c r="F18" s="82">
        <f t="shared" si="0"/>
        <v>6050000</v>
      </c>
      <c r="G18" s="84">
        <v>1012.8</v>
      </c>
      <c r="H18" s="82">
        <f t="shared" si="2"/>
        <v>55704000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9250000</v>
      </c>
      <c r="G19" s="89"/>
      <c r="H19" s="89">
        <f t="shared" ref="H19" si="3">SUM(H15:H18)</f>
        <v>63194000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80</v>
      </c>
      <c r="F20" s="82">
        <f>+E20*D20</f>
        <v>2960000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70</v>
      </c>
      <c r="F21" s="82">
        <f t="shared" ref="F21:F22" si="4">+E21*D21</f>
        <v>4480000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80</v>
      </c>
      <c r="F22" s="82">
        <f t="shared" si="4"/>
        <v>400000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7840000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1800</v>
      </c>
      <c r="F24" s="82">
        <f>+E24*D24</f>
        <v>1710000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5130000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22220000</v>
      </c>
      <c r="G27" s="89"/>
      <c r="H27" s="89">
        <f t="shared" ref="H27" si="10">+H26+H23+H19</f>
        <v>84644000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>
        <v>5</v>
      </c>
      <c r="F28" s="113">
        <v>320000</v>
      </c>
      <c r="G28" s="113">
        <v>5</v>
      </c>
      <c r="H28" s="113">
        <v>320000</v>
      </c>
    </row>
    <row r="29" spans="1:8">
      <c r="A29" s="96"/>
      <c r="B29" s="87" t="s">
        <v>126</v>
      </c>
      <c r="C29" s="96"/>
      <c r="D29" s="89"/>
      <c r="E29" s="90"/>
      <c r="F29" s="89">
        <v>320000</v>
      </c>
      <c r="G29" s="89"/>
      <c r="H29" s="89">
        <v>320000</v>
      </c>
    </row>
    <row r="30" spans="1:8">
      <c r="A30" s="77"/>
      <c r="B30" s="81" t="s">
        <v>70</v>
      </c>
      <c r="C30" s="77" t="s">
        <v>33</v>
      </c>
      <c r="D30" s="82">
        <v>297350</v>
      </c>
      <c r="E30" s="83"/>
      <c r="F30" s="82">
        <f>E30*D30</f>
        <v>0</v>
      </c>
      <c r="G30" s="97">
        <v>3</v>
      </c>
      <c r="H30" s="82">
        <v>892050</v>
      </c>
    </row>
    <row r="31" spans="1:8">
      <c r="A31" s="96" t="s">
        <v>45</v>
      </c>
      <c r="B31" s="87" t="s">
        <v>23</v>
      </c>
      <c r="C31" s="96"/>
      <c r="D31" s="89"/>
      <c r="E31" s="90"/>
      <c r="F31" s="89">
        <f>SUM(F30:F30)</f>
        <v>0</v>
      </c>
      <c r="G31" s="84">
        <f t="shared" si="1"/>
        <v>0</v>
      </c>
      <c r="H31" s="89">
        <f>SUM(H30:H30)</f>
        <v>892050</v>
      </c>
    </row>
    <row r="32" spans="1:8">
      <c r="A32" s="96" t="s">
        <v>11</v>
      </c>
      <c r="B32" s="87" t="s">
        <v>13</v>
      </c>
      <c r="C32" s="96"/>
      <c r="D32" s="89"/>
      <c r="E32" s="90"/>
      <c r="F32" s="89">
        <f>F31+F29</f>
        <v>320000</v>
      </c>
      <c r="G32" s="89"/>
      <c r="H32" s="89">
        <f t="shared" ref="H32" si="11">H31+H29</f>
        <v>1212050</v>
      </c>
    </row>
    <row r="33" spans="1:8">
      <c r="A33" s="96" t="s">
        <v>49</v>
      </c>
      <c r="B33" s="87" t="s">
        <v>14</v>
      </c>
      <c r="C33" s="96"/>
      <c r="D33" s="89"/>
      <c r="E33" s="90"/>
      <c r="F33" s="89">
        <f>F27+F32</f>
        <v>22540000</v>
      </c>
      <c r="G33" s="98"/>
      <c r="H33" s="89">
        <f>H27+H32</f>
        <v>85856050</v>
      </c>
    </row>
    <row r="34" spans="1:8">
      <c r="A34" s="96"/>
      <c r="B34" s="87" t="s">
        <v>9</v>
      </c>
      <c r="C34" s="96"/>
      <c r="D34" s="89"/>
      <c r="E34" s="90"/>
      <c r="F34" s="89">
        <f>F33*0.1</f>
        <v>2254000</v>
      </c>
      <c r="G34" s="98"/>
      <c r="H34" s="89">
        <f t="shared" ref="H34" si="12">H33*0.1</f>
        <v>8585605</v>
      </c>
    </row>
    <row r="35" spans="1:8">
      <c r="A35" s="96" t="s">
        <v>82</v>
      </c>
      <c r="B35" s="87" t="s">
        <v>15</v>
      </c>
      <c r="C35" s="96"/>
      <c r="D35" s="89"/>
      <c r="E35" s="90"/>
      <c r="F35" s="89">
        <f>SUM(F33:F34)</f>
        <v>24794000</v>
      </c>
      <c r="G35" s="98"/>
      <c r="H35" s="89">
        <f t="shared" ref="H35" si="13">SUM(H33:H34)</f>
        <v>94441655</v>
      </c>
    </row>
    <row r="36" spans="1:8" ht="9.75" customHeight="1"/>
    <row r="37" spans="1:8">
      <c r="B37" s="102" t="s">
        <v>5</v>
      </c>
    </row>
    <row r="38" spans="1:8" ht="22.5" customHeight="1">
      <c r="B38" s="103" t="s">
        <v>34</v>
      </c>
      <c r="F38" s="101" t="s">
        <v>110</v>
      </c>
    </row>
    <row r="39" spans="1:8" ht="22.5" customHeight="1">
      <c r="B39" s="103" t="s">
        <v>39</v>
      </c>
      <c r="F39" s="101" t="s">
        <v>118</v>
      </c>
    </row>
    <row r="40" spans="1:8" ht="22.5" customHeight="1">
      <c r="B40" s="104" t="s">
        <v>113</v>
      </c>
      <c r="F40" s="101" t="s">
        <v>114</v>
      </c>
    </row>
    <row r="41" spans="1:8">
      <c r="B41" s="102" t="s">
        <v>1</v>
      </c>
    </row>
    <row r="42" spans="1:8">
      <c r="B42" s="103" t="s">
        <v>22</v>
      </c>
      <c r="F42" s="70" t="s">
        <v>28</v>
      </c>
    </row>
    <row r="43" spans="1:8" ht="4.5" customHeight="1">
      <c r="B43" s="103"/>
    </row>
    <row r="44" spans="1:8">
      <c r="B44" s="102" t="s">
        <v>2</v>
      </c>
    </row>
    <row r="45" spans="1:8">
      <c r="B45" s="103" t="s">
        <v>21</v>
      </c>
      <c r="F45" s="101" t="s">
        <v>116</v>
      </c>
    </row>
    <row r="46" spans="1:8" ht="6.75" customHeight="1">
      <c r="B46" s="103"/>
      <c r="F46" s="99"/>
    </row>
    <row r="47" spans="1:8" ht="12.75" customHeight="1">
      <c r="B47" s="103" t="s">
        <v>21</v>
      </c>
      <c r="F47" s="70" t="s">
        <v>27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0.99" right="0.70866141732283472" top="0.94488188976377963" bottom="0.32" header="0.31496062992125984" footer="0.25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5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6" t="s">
        <v>24</v>
      </c>
      <c r="B1" s="146"/>
      <c r="C1" s="146"/>
      <c r="D1" s="146"/>
      <c r="E1" s="146"/>
      <c r="F1" s="146"/>
      <c r="G1" s="146"/>
      <c r="H1" s="146"/>
    </row>
    <row r="2" spans="1:8">
      <c r="A2" s="146" t="s">
        <v>25</v>
      </c>
      <c r="B2" s="146"/>
      <c r="C2" s="146"/>
      <c r="D2" s="146"/>
      <c r="E2" s="146"/>
      <c r="F2" s="146"/>
      <c r="G2" s="146"/>
      <c r="H2" s="146"/>
    </row>
    <row r="3" spans="1:8">
      <c r="A3" s="146" t="s">
        <v>26</v>
      </c>
      <c r="B3" s="146"/>
      <c r="C3" s="146"/>
      <c r="D3" s="146"/>
      <c r="E3" s="146"/>
      <c r="F3" s="146"/>
      <c r="G3" s="146"/>
      <c r="H3" s="146"/>
    </row>
    <row r="4" spans="1:8" ht="7.5" customHeight="1"/>
    <row r="5" spans="1:8">
      <c r="B5" s="147" t="s">
        <v>38</v>
      </c>
      <c r="C5" s="147"/>
      <c r="D5" s="147"/>
      <c r="E5" s="147"/>
      <c r="F5" s="147"/>
      <c r="G5" s="147"/>
      <c r="H5" s="147"/>
    </row>
    <row r="6" spans="1:8" ht="2.25" customHeight="1">
      <c r="B6" s="147"/>
      <c r="C6" s="147"/>
      <c r="D6" s="147"/>
      <c r="E6" s="147"/>
      <c r="F6" s="147"/>
      <c r="G6" s="147"/>
      <c r="H6" s="147"/>
    </row>
    <row r="7" spans="1:8">
      <c r="B7" s="147"/>
      <c r="C7" s="147"/>
      <c r="D7" s="147"/>
      <c r="E7" s="147"/>
      <c r="F7" s="147"/>
      <c r="G7" s="147"/>
      <c r="H7" s="147"/>
    </row>
    <row r="8" spans="1:8">
      <c r="B8" s="109"/>
      <c r="C8" s="109"/>
      <c r="D8" s="109"/>
      <c r="E8" s="148" t="s">
        <v>111</v>
      </c>
      <c r="F8" s="148"/>
      <c r="G8" s="148"/>
      <c r="H8" s="148"/>
    </row>
    <row r="9" spans="1:8">
      <c r="A9" s="145" t="s">
        <v>127</v>
      </c>
      <c r="B9" s="145"/>
      <c r="C9" s="145"/>
      <c r="D9" s="145"/>
      <c r="E9" s="145"/>
      <c r="F9" s="145"/>
      <c r="G9" s="145"/>
      <c r="H9" s="145"/>
    </row>
    <row r="10" spans="1:8" ht="8.25" customHeight="1">
      <c r="A10" s="108"/>
      <c r="B10" s="108"/>
      <c r="C10" s="108"/>
      <c r="D10" s="108"/>
      <c r="E10" s="108"/>
      <c r="F10" s="108"/>
      <c r="G10" s="76"/>
      <c r="H10" s="108"/>
    </row>
    <row r="11" spans="1:8">
      <c r="A11" s="145" t="s">
        <v>123</v>
      </c>
      <c r="B11" s="145"/>
      <c r="C11" s="145"/>
      <c r="D11" s="145"/>
      <c r="E11" s="145"/>
      <c r="F11" s="145"/>
      <c r="G11" s="145"/>
      <c r="H11" s="145"/>
    </row>
    <row r="12" spans="1:8" ht="29.25" customHeight="1">
      <c r="A12" s="149" t="s">
        <v>20</v>
      </c>
      <c r="B12" s="149" t="s">
        <v>6</v>
      </c>
      <c r="C12" s="150" t="s">
        <v>16</v>
      </c>
      <c r="D12" s="150" t="s">
        <v>17</v>
      </c>
      <c r="E12" s="152" t="s">
        <v>18</v>
      </c>
      <c r="F12" s="152"/>
      <c r="G12" s="152" t="s">
        <v>19</v>
      </c>
      <c r="H12" s="152"/>
    </row>
    <row r="13" spans="1:8">
      <c r="A13" s="149"/>
      <c r="B13" s="149"/>
      <c r="C13" s="151"/>
      <c r="D13" s="151"/>
      <c r="E13" s="106" t="s">
        <v>7</v>
      </c>
      <c r="F13" s="106" t="s">
        <v>0</v>
      </c>
      <c r="G13" s="78" t="s">
        <v>7</v>
      </c>
      <c r="H13" s="106" t="s">
        <v>0</v>
      </c>
    </row>
    <row r="14" spans="1:8">
      <c r="A14" s="106">
        <v>0</v>
      </c>
      <c r="B14" s="106">
        <v>1</v>
      </c>
      <c r="C14" s="107">
        <v>2</v>
      </c>
      <c r="D14" s="107">
        <v>3</v>
      </c>
      <c r="E14" s="106">
        <v>4</v>
      </c>
      <c r="F14" s="106">
        <v>5</v>
      </c>
      <c r="G14" s="80">
        <v>6</v>
      </c>
      <c r="H14" s="106">
        <v>7</v>
      </c>
    </row>
    <row r="15" spans="1:8">
      <c r="A15" s="106"/>
      <c r="B15" s="81" t="s">
        <v>3</v>
      </c>
      <c r="C15" s="106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06"/>
      <c r="B16" s="81" t="s">
        <v>66</v>
      </c>
      <c r="C16" s="106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>
      <c r="A17" s="106"/>
      <c r="B17" s="81" t="s">
        <v>46</v>
      </c>
      <c r="C17" s="106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06"/>
      <c r="B18" s="85" t="s">
        <v>4</v>
      </c>
      <c r="C18" s="106" t="s">
        <v>31</v>
      </c>
      <c r="D18" s="82">
        <v>55000</v>
      </c>
      <c r="E18" s="83">
        <v>205</v>
      </c>
      <c r="F18" s="82">
        <f t="shared" si="0"/>
        <v>11275000</v>
      </c>
      <c r="G18" s="84">
        <v>1217.8</v>
      </c>
      <c r="H18" s="82">
        <f t="shared" si="2"/>
        <v>66979000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11275000</v>
      </c>
      <c r="G19" s="89"/>
      <c r="H19" s="89">
        <f t="shared" ref="H19" si="3">SUM(H15:H18)</f>
        <v>74469000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11275000</v>
      </c>
      <c r="G27" s="89"/>
      <c r="H27" s="89">
        <f t="shared" ref="H27" si="10">+H26+H23+H19</f>
        <v>95919000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>
        <v>0</v>
      </c>
      <c r="F29" s="113">
        <v>323980</v>
      </c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323980</v>
      </c>
      <c r="G30" s="89"/>
      <c r="H30" s="89">
        <f>+H28+H29</f>
        <v>643980</v>
      </c>
    </row>
    <row r="31" spans="1:8">
      <c r="A31" s="106"/>
      <c r="B31" s="81" t="s">
        <v>70</v>
      </c>
      <c r="C31" s="106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323980</v>
      </c>
      <c r="G33" s="89"/>
      <c r="H33" s="89">
        <f t="shared" ref="H33" si="11">H32+H30</f>
        <v>1536030</v>
      </c>
    </row>
    <row r="34" spans="1:8">
      <c r="A34" s="96" t="s">
        <v>49</v>
      </c>
      <c r="B34" s="87" t="s">
        <v>14</v>
      </c>
      <c r="C34" s="96"/>
      <c r="D34" s="89"/>
      <c r="E34" s="90"/>
      <c r="F34" s="89">
        <f>F27+F33</f>
        <v>11598980</v>
      </c>
      <c r="G34" s="98"/>
      <c r="H34" s="89">
        <f>H27+H33</f>
        <v>97455030</v>
      </c>
    </row>
    <row r="35" spans="1:8">
      <c r="A35" s="96"/>
      <c r="B35" s="87" t="s">
        <v>9</v>
      </c>
      <c r="C35" s="96"/>
      <c r="D35" s="89"/>
      <c r="E35" s="90"/>
      <c r="F35" s="89">
        <f>F34*0.1</f>
        <v>1159898</v>
      </c>
      <c r="G35" s="98"/>
      <c r="H35" s="89">
        <f t="shared" ref="H35" si="12">H34*0.1</f>
        <v>9745503</v>
      </c>
    </row>
    <row r="36" spans="1:8">
      <c r="A36" s="96" t="s">
        <v>82</v>
      </c>
      <c r="B36" s="87" t="s">
        <v>15</v>
      </c>
      <c r="C36" s="96"/>
      <c r="D36" s="89"/>
      <c r="E36" s="90"/>
      <c r="F36" s="89">
        <f>SUM(F34:F35)</f>
        <v>12758878</v>
      </c>
      <c r="G36" s="98"/>
      <c r="H36" s="89">
        <f t="shared" ref="H36" si="13">SUM(H34:H35)</f>
        <v>107200533</v>
      </c>
    </row>
    <row r="37" spans="1:8" ht="9.75" customHeight="1"/>
    <row r="38" spans="1:8">
      <c r="B38" s="102" t="s">
        <v>5</v>
      </c>
    </row>
    <row r="39" spans="1:8">
      <c r="B39" s="103" t="s">
        <v>34</v>
      </c>
      <c r="F39" s="101" t="s">
        <v>110</v>
      </c>
    </row>
    <row r="40" spans="1:8" ht="22.5" customHeight="1">
      <c r="B40" s="103" t="s">
        <v>39</v>
      </c>
      <c r="F40" s="101" t="s">
        <v>118</v>
      </c>
    </row>
    <row r="41" spans="1:8" ht="22.5" customHeight="1">
      <c r="B41" s="104" t="s">
        <v>113</v>
      </c>
      <c r="F41" s="101" t="s">
        <v>114</v>
      </c>
    </row>
    <row r="42" spans="1:8">
      <c r="B42" s="102" t="s">
        <v>1</v>
      </c>
    </row>
    <row r="43" spans="1:8">
      <c r="B43" s="103" t="s">
        <v>22</v>
      </c>
      <c r="F43" s="70" t="s">
        <v>28</v>
      </c>
    </row>
    <row r="44" spans="1:8" ht="4.5" customHeight="1">
      <c r="B44" s="103"/>
    </row>
    <row r="45" spans="1:8">
      <c r="B45" s="102" t="s">
        <v>2</v>
      </c>
    </row>
    <row r="46" spans="1:8">
      <c r="B46" s="103" t="s">
        <v>21</v>
      </c>
      <c r="F46" s="101" t="s">
        <v>116</v>
      </c>
    </row>
    <row r="47" spans="1:8" ht="6.75" customHeight="1">
      <c r="B47" s="103"/>
      <c r="F47" s="99"/>
    </row>
    <row r="48" spans="1:8" ht="12.75" customHeight="1">
      <c r="B48" s="103" t="s">
        <v>21</v>
      </c>
      <c r="F48" s="70" t="s">
        <v>128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02" right="0.70866141732283472" top="0.75" bottom="0.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2022.10</vt:lpstr>
      <vt:lpstr>2022.12</vt:lpstr>
      <vt:lpstr>2023.01</vt:lpstr>
      <vt:lpstr>2023.2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'2023.05'!Print_Area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2023-10-19T06:38:03Z</cp:lastPrinted>
  <dcterms:created xsi:type="dcterms:W3CDTF">2014-01-15T06:30:10Z</dcterms:created>
  <dcterms:modified xsi:type="dcterms:W3CDTF">2023-10-19T12:41:07Z</dcterms:modified>
</cp:coreProperties>
</file>