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Бөөн хөх уул\2023\"/>
    </mc:Choice>
  </mc:AlternateContent>
  <bookViews>
    <workbookView xWindow="0" yWindow="0" windowWidth="28800" windowHeight="12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/>
  <c r="F14" i="1"/>
  <c r="H14" i="1"/>
  <c r="F15" i="1"/>
  <c r="H15" i="1"/>
  <c r="F17" i="1"/>
  <c r="H17" i="1"/>
  <c r="F18" i="1"/>
  <c r="H18" i="1"/>
  <c r="F19" i="1"/>
  <c r="H19" i="1"/>
  <c r="F20" i="1"/>
  <c r="H20" i="1"/>
  <c r="F22" i="1"/>
  <c r="H22" i="1"/>
  <c r="F23" i="1"/>
  <c r="G23" i="1"/>
  <c r="H23" i="1" s="1"/>
  <c r="F24" i="1"/>
  <c r="H24" i="1"/>
  <c r="F25" i="1"/>
  <c r="G25" i="1"/>
  <c r="H25" i="1" s="1"/>
  <c r="F27" i="1"/>
  <c r="G27" i="1"/>
  <c r="H27" i="1" s="1"/>
  <c r="F28" i="1"/>
  <c r="G28" i="1"/>
  <c r="H28" i="1" s="1"/>
  <c r="F30" i="1"/>
  <c r="G30" i="1"/>
  <c r="H30" i="1" s="1"/>
  <c r="F31" i="1"/>
  <c r="G31" i="1"/>
  <c r="H31" i="1" s="1"/>
  <c r="F32" i="1"/>
  <c r="G32" i="1"/>
  <c r="H32" i="1" s="1"/>
  <c r="F33" i="1"/>
  <c r="G33" i="1"/>
  <c r="H33" i="1" s="1"/>
  <c r="F34" i="1"/>
  <c r="G34" i="1"/>
  <c r="H34" i="1" s="1"/>
  <c r="F35" i="1"/>
  <c r="H35" i="1"/>
  <c r="F36" i="1"/>
  <c r="H36" i="1"/>
  <c r="F37" i="1"/>
  <c r="H37" i="1"/>
  <c r="F40" i="1"/>
  <c r="H40" i="1"/>
  <c r="F41" i="1"/>
  <c r="H41" i="1"/>
  <c r="F42" i="1"/>
  <c r="G42" i="1"/>
  <c r="H42" i="1" s="1"/>
  <c r="F43" i="1"/>
  <c r="H43" i="1"/>
  <c r="F47" i="1"/>
  <c r="G47" i="1"/>
  <c r="H47" i="1" s="1"/>
  <c r="F48" i="1"/>
  <c r="G48" i="1"/>
  <c r="H48" i="1" s="1"/>
  <c r="F49" i="1"/>
  <c r="G49" i="1"/>
  <c r="H49" i="1" s="1"/>
  <c r="F51" i="1"/>
  <c r="H51" i="1"/>
  <c r="F52" i="1"/>
  <c r="H52" i="1"/>
  <c r="F53" i="1"/>
  <c r="H53" i="1"/>
  <c r="F56" i="1"/>
  <c r="H56" i="1"/>
  <c r="F57" i="1"/>
  <c r="H57" i="1"/>
  <c r="F58" i="1"/>
  <c r="H58" i="1"/>
  <c r="F59" i="1"/>
  <c r="H59" i="1"/>
  <c r="F60" i="1"/>
  <c r="H60" i="1"/>
  <c r="F61" i="1"/>
  <c r="H61" i="1"/>
  <c r="F62" i="1"/>
  <c r="H62" i="1"/>
  <c r="F63" i="1"/>
  <c r="H63" i="1"/>
  <c r="F64" i="1"/>
  <c r="F65" i="1"/>
  <c r="H65" i="1"/>
  <c r="F66" i="1"/>
  <c r="G66" i="1"/>
  <c r="H66" i="1" s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G74" i="1"/>
  <c r="H74" i="1" s="1"/>
  <c r="F75" i="1"/>
  <c r="G75" i="1"/>
  <c r="H75" i="1" s="1"/>
  <c r="F76" i="1"/>
  <c r="H76" i="1"/>
  <c r="F77" i="1"/>
  <c r="H77" i="1"/>
  <c r="F78" i="1"/>
  <c r="H78" i="1"/>
  <c r="F79" i="1"/>
  <c r="H79" i="1"/>
  <c r="F80" i="1"/>
  <c r="H80" i="1"/>
  <c r="F81" i="1"/>
  <c r="G81" i="1"/>
  <c r="H81" i="1" s="1"/>
  <c r="F82" i="1"/>
  <c r="G82" i="1"/>
  <c r="H82" i="1" s="1"/>
  <c r="F83" i="1"/>
  <c r="G83" i="1"/>
  <c r="H83" i="1" s="1"/>
  <c r="F84" i="1"/>
  <c r="G84" i="1"/>
  <c r="H84" i="1" s="1"/>
  <c r="F85" i="1"/>
  <c r="H85" i="1"/>
  <c r="F87" i="1"/>
  <c r="H87" i="1"/>
  <c r="F88" i="1"/>
  <c r="H88" i="1"/>
  <c r="F89" i="1"/>
  <c r="H89" i="1"/>
  <c r="F90" i="1"/>
  <c r="H90" i="1"/>
  <c r="F54" i="1" l="1"/>
  <c r="H21" i="1"/>
  <c r="H16" i="1"/>
  <c r="F21" i="1"/>
  <c r="F92" i="1"/>
  <c r="F46" i="1"/>
  <c r="F50" i="1"/>
  <c r="H26" i="1"/>
  <c r="F26" i="1"/>
  <c r="F16" i="1"/>
  <c r="H54" i="1"/>
  <c r="H86" i="1"/>
  <c r="H92" i="1"/>
  <c r="F86" i="1"/>
  <c r="F38" i="1"/>
  <c r="H50" i="1"/>
  <c r="H46" i="1"/>
  <c r="H38" i="1"/>
  <c r="H93" i="1" l="1"/>
  <c r="F39" i="1"/>
  <c r="F55" i="1" s="1"/>
  <c r="F93" i="1"/>
  <c r="H39" i="1"/>
  <c r="H55" i="1" s="1"/>
  <c r="H94" i="1" l="1"/>
  <c r="H95" i="1" s="1"/>
  <c r="H96" i="1" s="1"/>
  <c r="F94" i="1"/>
  <c r="F95" i="1" s="1"/>
  <c r="F96" i="1" s="1"/>
</calcChain>
</file>

<file path=xl/sharedStrings.xml><?xml version="1.0" encoding="utf-8"?>
<sst xmlns="http://schemas.openxmlformats.org/spreadsheetml/2006/main" count="197" uniqueCount="137">
  <si>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</si>
  <si>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</si>
  <si>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</si>
  <si>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БӨӨН ХӨХ УУЛ-50 ТӨСЛИЙН</t>
  </si>
  <si>
    <t>АЖЛЫН ГҮЙЦЭТГЭЛИЙН АКТ</t>
  </si>
  <si>
    <t>Төсвийн дүн: 890,186,223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</si>
  <si>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</si>
  <si>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</si>
  <si>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</si>
  <si>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</si>
  <si>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</si>
  <si>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</si>
  <si>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</si>
  <si>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</si>
  <si>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</si>
  <si>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</si>
  <si>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Хээрийн бэлтгэл ажил</t>
  </si>
  <si>
    <t>%</t>
  </si>
  <si>
    <t>Сансрын зургийн тайлал</t>
  </si>
  <si>
    <r>
      <t>км</t>
    </r>
    <r>
      <rPr>
        <vertAlign val="superscript"/>
        <sz val="11"/>
        <color theme="1"/>
        <rFont val="0 Arial "/>
        <family val="2"/>
        <charset val="204"/>
      </rPr>
      <t>2</t>
    </r>
  </si>
  <si>
    <t>I</t>
  </si>
  <si>
    <t>Бэлтгэл ажлын дүн</t>
  </si>
  <si>
    <t xml:space="preserve">Геологийн зураглал </t>
  </si>
  <si>
    <t>Эрлийн маршрут</t>
  </si>
  <si>
    <t>т/км</t>
  </si>
  <si>
    <t>Литогеохими, хоёрдогч /100х100 м-ийн тороор/</t>
  </si>
  <si>
    <t>Сорьц</t>
  </si>
  <si>
    <t>Литогеохими, анхдагч</t>
  </si>
  <si>
    <t>II</t>
  </si>
  <si>
    <t>Зураглалын ажлын дүн</t>
  </si>
  <si>
    <t>Шурф нэвтрэлт II-IY</t>
  </si>
  <si>
    <t>тм</t>
  </si>
  <si>
    <t>Суваг малталт</t>
  </si>
  <si>
    <t>куб.м</t>
  </si>
  <si>
    <t>Копуш малталт</t>
  </si>
  <si>
    <t>Уулын ажлын булалт</t>
  </si>
  <si>
    <t>III</t>
  </si>
  <si>
    <t xml:space="preserve">Уулын ажлын дүн </t>
  </si>
  <si>
    <t>Ховилон сорьцлолт</t>
  </si>
  <si>
    <t>Цэглэн сорьцлолт, силикат</t>
  </si>
  <si>
    <t>Үнэмлэхүй насны сорьцлолт</t>
  </si>
  <si>
    <t>Протолочек /авах/</t>
  </si>
  <si>
    <t>Протолочек /бутлах/</t>
  </si>
  <si>
    <t>Протолочек /угаах/</t>
  </si>
  <si>
    <t>Шлихийн угаалга</t>
  </si>
  <si>
    <t>Сувгийн геохими</t>
  </si>
  <si>
    <t>Гидрохимийн сорьцлолт</t>
  </si>
  <si>
    <t>Хадан монолит</t>
  </si>
  <si>
    <t>Геоэкологийн сорьцлолт</t>
  </si>
  <si>
    <t>IV</t>
  </si>
  <si>
    <t xml:space="preserve">Сорьцлолтын дүн </t>
  </si>
  <si>
    <t>V</t>
  </si>
  <si>
    <t>Хээрийн ажлын дүн  /II-IV/</t>
  </si>
  <si>
    <t>Зохион байгуулалт</t>
  </si>
  <si>
    <t>Татан буулгалт</t>
  </si>
  <si>
    <t>Томилолтын зардал</t>
  </si>
  <si>
    <t>Суурин боловсруулалт</t>
  </si>
  <si>
    <t>Тайлангийн зураг боловсруулах, хэвлэх</t>
  </si>
  <si>
    <t>Мэдээллийн сан бүрдүүлэлт</t>
  </si>
  <si>
    <t>VI</t>
  </si>
  <si>
    <t>Үйлдвэрлэлийн тээвэр</t>
  </si>
  <si>
    <t>Хүн тээвэр</t>
  </si>
  <si>
    <t>Ачаа тээвэр</t>
  </si>
  <si>
    <t>VII</t>
  </si>
  <si>
    <t>Тээврийн дүн</t>
  </si>
  <si>
    <t>Соронзон</t>
  </si>
  <si>
    <t>Цахилгаан хайгуул дифоль-дифоль</t>
  </si>
  <si>
    <t>Албадмал туйлжилт ДГ-дифоль</t>
  </si>
  <si>
    <t>VIII</t>
  </si>
  <si>
    <t>Геофизикийн дүн</t>
  </si>
  <si>
    <t>IX</t>
  </si>
  <si>
    <t>ӨӨРИЙН ХҮЧНИЙ АЖЛЫН ДҮН /I+V+VI+VII+VIII/</t>
  </si>
  <si>
    <t>Рентгенфлуоренц (44 комфонент, сил.ан)</t>
  </si>
  <si>
    <t>ХБАМ-ын шинжилгээ: Хана ба өнгөлгөөний чулуу</t>
  </si>
  <si>
    <t>ХБАМ-ын шинжилгээ: Барилгын элс</t>
  </si>
  <si>
    <t>ХБАМ-ын шинжилгээ:Барилгын хайрга, дайрга</t>
  </si>
  <si>
    <t>Петрографи хураангуй</t>
  </si>
  <si>
    <t>Минераграфи хураангуй</t>
  </si>
  <si>
    <t>Тун.шлиф бэлтгэх</t>
  </si>
  <si>
    <t>Аншлиф бэлтгэх</t>
  </si>
  <si>
    <t>Микро фото зураг авах</t>
  </si>
  <si>
    <t>Эрдсийн хураангуй</t>
  </si>
  <si>
    <t>Протолочекийн бүрэн шинжилгээ</t>
  </si>
  <si>
    <t>Алт үлээж жигнэх</t>
  </si>
  <si>
    <t>Хувирлын спектрометрийн шинжилгээ</t>
  </si>
  <si>
    <t>Эзлэхүүн жин</t>
  </si>
  <si>
    <t>Ормын судалгаа</t>
  </si>
  <si>
    <t>Үнэмлэхүй нас тогтоох</t>
  </si>
  <si>
    <t>Палеонтологийн шинжилгээ</t>
  </si>
  <si>
    <t>Үр тоосонцорын шинжилгээ</t>
  </si>
  <si>
    <t>ICP-ээр 40 элемент</t>
  </si>
  <si>
    <t>Силикатын бүрэн</t>
  </si>
  <si>
    <t>Алтны пробир /жин/</t>
  </si>
  <si>
    <t>Алт /ААС/</t>
  </si>
  <si>
    <t>Вольфрам /молибден/</t>
  </si>
  <si>
    <t>Төмөр нийт /ГОСТ/</t>
  </si>
  <si>
    <t>Хүдэр баяжигдах технологийн шинжилгээ</t>
  </si>
  <si>
    <t>Ховилон сорьц бутлах /8 кг хүртэлх жинтэй дээж/</t>
  </si>
  <si>
    <t>Буталгаа /2кг хүртэлх жинтэй дээж/</t>
  </si>
  <si>
    <t>Шууд дискээр</t>
  </si>
  <si>
    <t>Буталгаа /200гр жинтэй дээж/</t>
  </si>
  <si>
    <t>Усны шинжилгээ</t>
  </si>
  <si>
    <t>X</t>
  </si>
  <si>
    <t>Лабораторийн ажлын дүн</t>
  </si>
  <si>
    <t>Авто тээврийн татвар (суудлын машин)</t>
  </si>
  <si>
    <t>машин</t>
  </si>
  <si>
    <t>Авто тээврийн татвар (ачааны машин)</t>
  </si>
  <si>
    <t>Байрны түрээс</t>
  </si>
  <si>
    <t>сар</t>
  </si>
  <si>
    <t>ГБТА-д тайлан үзэх</t>
  </si>
  <si>
    <t>төг</t>
  </si>
  <si>
    <t>ГМТ-өөс тоон мэдээлэл авах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</si>
  <si>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</si>
  <si>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</si>
  <si>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</si>
  <si>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</si>
  <si>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</si>
  <si>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</si>
  <si>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</si>
  <si>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</si>
  <si>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</si>
  <si>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</si>
  <si>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</si>
  <si>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</t>
  </si>
  <si>
    <t>/ Б.Будсүрэн /</t>
  </si>
  <si>
    <t xml:space="preserve">"БӨӨН ХӨХ УУЛ-50" Төслийн ахлагч </t>
  </si>
  <si>
    <t>/                              /</t>
  </si>
  <si>
    <t>Арвин майнинг ХХК-ийн эдийн засагч, нягтлан бодогч</t>
  </si>
  <si>
    <t>/ Л. Одонтуяа /</t>
  </si>
  <si>
    <t>Танилцсан:</t>
  </si>
  <si>
    <t>Үндэсний геологийн албаны ГСХ-ийн дарга (түр орлон гүйцэтгэгч)</t>
  </si>
  <si>
    <t>/ Р.Болд-Эрдэнэ /</t>
  </si>
  <si>
    <t>Хянасан:</t>
  </si>
  <si>
    <t>Үндэсний геологийн албаны ГСХ-ийн мэргэжилтэн</t>
  </si>
  <si>
    <t>/                               /</t>
  </si>
  <si>
    <t>2023 оны 10 дугаар сарын 1-нээс 10 дугаар сарын 31-ны өдөр хүртэл</t>
  </si>
  <si>
    <t>Үндэсний геологийн албаны ТЗУХ-ийн төслийн санхүүжилт, гүйцэтгэл хариуцсан ажилтан                 /Т.Цэрэндулам/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</si>
</sst>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₮_-;\-* #,##0_₮_-;_-* &quot;-&quot;??_₮_-;_-@_-"/>
    <numFmt numFmtId="165" formatCode="_(* #,##0_);_(* \(#,##0\);_(* &quot;-&quot;??_);_(@_)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0 Arial "/>
      <family val="2"/>
      <charset val="204"/>
    </font>
    <font>
      <vertAlign val="superscript"/>
      <sz val="11"/>
      <color theme="1"/>
      <name val="0 Arial "/>
      <family val="2"/>
      <charset val="204"/>
    </font>
    <font>
      <b/>
      <sz val="11"/>
      <color rgb="FF000000"/>
      <name val="Arial"/>
      <family val="2"/>
    </font>
    <font>
      <sz val="10.5"/>
      <color theme="1"/>
      <name val="Times New Roman"/>
      <family val="1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5" fillId="0" borderId="1" xfId="1" applyNumberFormat="1" applyFont="1" applyFill="1" applyBorder="1" applyAlignment="1">
      <alignment horizontal="right" vertical="top" wrapText="1"/>
    </xf>
    <xf numFmtId="164" fontId="4" fillId="0" borderId="1" xfId="1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right" vertical="center"/>
    </xf>
    <xf numFmtId="1" fontId="0" fillId="0" borderId="0" xfId="0" applyNumberFormat="1" applyFill="1"/>
    <xf numFmtId="165" fontId="8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3" fontId="0" fillId="0" borderId="0" xfId="0" applyNumberFormat="1" applyFill="1"/>
    <xf numFmtId="0" fontId="0" fillId="0" borderId="0" xfId="0" applyFill="1" applyAlignment="1">
      <alignment wrapText="1"/>
    </xf>
    <xf numFmtId="43" fontId="0" fillId="0" borderId="0" xfId="0" applyNumberFormat="1" applyFill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topLeftCell="A79" zoomScale="70" zoomScaleNormal="70" workbookViewId="0">
      <selection activeCell="N97" sqref="N97"/>
    </sheetView>
  </sheetViews>
  <sheetFormatPr defaultRowHeight="15.75"/>
  <cols>
    <col min="1" max="1" width="5" style="5" bestFit="1" customWidth="1"/>
    <col min="2" max="2" width="59.5" style="5" bestFit="1" customWidth="1"/>
    <col min="3" max="3" width="11.5" style="5" bestFit="1" customWidth="1"/>
    <col min="4" max="4" width="13" style="5" bestFit="1" customWidth="1"/>
    <col min="5" max="5" width="7.625" style="5" bestFit="1" customWidth="1"/>
    <col min="6" max="6" width="16" style="5" bestFit="1" customWidth="1"/>
    <col min="7" max="7" width="7.625" style="5" bestFit="1" customWidth="1"/>
    <col min="8" max="8" width="13.875" style="5" bestFit="1" customWidth="1"/>
    <col min="9" max="16384" width="9" style="5"/>
  </cols>
  <sheetData>
    <row r="1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6" t="s">
        <v>1</v>
      </c>
      <c r="B2" s="6"/>
      <c r="C2" s="6"/>
      <c r="D2" s="6"/>
      <c r="E2" s="6"/>
      <c r="F2" s="6"/>
      <c r="G2" s="6"/>
      <c r="H2" s="6"/>
    </row>
    <row r="3" spans="1:8">
      <c r="A3" s="6" t="s">
        <v>2</v>
      </c>
      <c r="B3" s="6"/>
      <c r="C3" s="6"/>
      <c r="D3" s="6"/>
      <c r="E3" s="6"/>
      <c r="F3" s="6"/>
      <c r="G3" s="6"/>
      <c r="H3" s="6"/>
    </row>
    <row r="4" spans="1:8">
      <c r="A4" s="4"/>
    </row>
    <row r="5" spans="1:8">
      <c r="A5" s="4"/>
      <c r="B5" s="7" t="s">
        <v>3</v>
      </c>
      <c r="C5" s="7"/>
      <c r="D5" s="7"/>
      <c r="E5" s="7"/>
      <c r="F5" s="7"/>
      <c r="G5" s="7"/>
      <c r="H5" s="7"/>
    </row>
    <row r="6" spans="1:8">
      <c r="A6" s="4"/>
      <c r="B6" s="7" t="s">
        <v>4</v>
      </c>
      <c r="C6" s="7"/>
      <c r="D6" s="7"/>
      <c r="E6" s="7"/>
      <c r="F6" s="7"/>
      <c r="G6" s="7"/>
      <c r="H6" s="7"/>
    </row>
    <row r="7" spans="1:8">
      <c r="A7" s="4"/>
      <c r="B7" s="9"/>
      <c r="C7" s="9"/>
      <c r="D7" s="9"/>
      <c r="E7" s="9"/>
      <c r="F7" s="9"/>
    </row>
    <row r="8" spans="1:8">
      <c r="A8" s="6" t="s">
        <v>135</v>
      </c>
      <c r="B8" s="6"/>
      <c r="C8" s="6"/>
      <c r="D8" s="6"/>
      <c r="E8" s="6"/>
      <c r="F8" s="6"/>
      <c r="G8" s="6"/>
      <c r="H8" s="6"/>
    </row>
    <row r="9" spans="1:8">
      <c r="A9" s="6" t="s">
        <v>5</v>
      </c>
      <c r="B9" s="6"/>
      <c r="C9" s="6"/>
      <c r="D9" s="6"/>
      <c r="E9" s="6"/>
      <c r="F9" s="6"/>
      <c r="G9" s="6"/>
      <c r="H9" s="6"/>
    </row>
    <row r="10" spans="1:8" ht="15.75" customHeight="1">
      <c r="A10" s="10" t="s">
        <v>6</v>
      </c>
      <c r="B10" s="10" t="s">
        <v>7</v>
      </c>
      <c r="C10" s="11" t="s">
        <v>8</v>
      </c>
      <c r="D10" s="11" t="s">
        <v>9</v>
      </c>
      <c r="E10" s="12" t="s">
        <v>10</v>
      </c>
      <c r="F10" s="13"/>
      <c r="G10" s="12" t="s">
        <v>11</v>
      </c>
      <c r="H10" s="13"/>
    </row>
    <row r="11" spans="1:8">
      <c r="A11" s="14"/>
      <c r="B11" s="14"/>
      <c r="C11" s="15"/>
      <c r="D11" s="15"/>
      <c r="E11" s="16" t="s">
        <v>12</v>
      </c>
      <c r="F11" s="16" t="s">
        <v>13</v>
      </c>
      <c r="G11" s="16" t="s">
        <v>12</v>
      </c>
      <c r="H11" s="16" t="s">
        <v>13</v>
      </c>
    </row>
    <row r="12" spans="1:8">
      <c r="A12" s="16">
        <v>0</v>
      </c>
      <c r="B12" s="16">
        <v>1</v>
      </c>
      <c r="C12" s="17">
        <v>2</v>
      </c>
      <c r="D12" s="17">
        <v>3</v>
      </c>
      <c r="E12" s="16">
        <v>4</v>
      </c>
      <c r="F12" s="16">
        <v>5</v>
      </c>
      <c r="G12" s="16">
        <v>6</v>
      </c>
      <c r="H12" s="16">
        <v>7</v>
      </c>
    </row>
    <row r="13" spans="1:8">
      <c r="A13" s="20"/>
      <c r="B13" s="18" t="s">
        <v>14</v>
      </c>
      <c r="C13" s="17" t="s">
        <v>15</v>
      </c>
      <c r="D13" s="19">
        <v>43000</v>
      </c>
      <c r="E13" s="20"/>
      <c r="F13" s="21">
        <f>D13*E13</f>
        <v>0</v>
      </c>
      <c r="G13" s="20">
        <v>50</v>
      </c>
      <c r="H13" s="21">
        <f>D13*G13</f>
        <v>2150000</v>
      </c>
    </row>
    <row r="14" spans="1:8">
      <c r="A14" s="20"/>
      <c r="B14" s="18" t="s">
        <v>16</v>
      </c>
      <c r="C14" s="17" t="s">
        <v>17</v>
      </c>
      <c r="D14" s="1">
        <v>10095.281000000001</v>
      </c>
      <c r="E14" s="20"/>
      <c r="F14" s="21">
        <f>D14*E14:E14</f>
        <v>0</v>
      </c>
      <c r="G14" s="20">
        <v>30</v>
      </c>
      <c r="H14" s="21">
        <f>D14*G14</f>
        <v>302858.43000000005</v>
      </c>
    </row>
    <row r="15" spans="1:8" ht="16.5">
      <c r="A15" s="20"/>
      <c r="B15" s="18" t="s">
        <v>18</v>
      </c>
      <c r="C15" s="22" t="s">
        <v>19</v>
      </c>
      <c r="D15" s="1">
        <v>1650</v>
      </c>
      <c r="E15" s="20">
        <v>0</v>
      </c>
      <c r="F15" s="21">
        <f>D15*E15:E15</f>
        <v>0</v>
      </c>
      <c r="G15" s="20"/>
      <c r="H15" s="21">
        <f>D15*G15</f>
        <v>0</v>
      </c>
    </row>
    <row r="16" spans="1:8">
      <c r="A16" s="23" t="s">
        <v>20</v>
      </c>
      <c r="B16" s="24" t="s">
        <v>21</v>
      </c>
      <c r="C16" s="23"/>
      <c r="D16" s="25"/>
      <c r="E16" s="25"/>
      <c r="F16" s="25">
        <f>SUM(F13:F15)</f>
        <v>0</v>
      </c>
      <c r="G16" s="25"/>
      <c r="H16" s="25">
        <f>SUM(H13:H15)</f>
        <v>2452858.4300000002</v>
      </c>
    </row>
    <row r="17" spans="1:8" ht="16.5">
      <c r="A17" s="20"/>
      <c r="B17" s="18" t="s">
        <v>22</v>
      </c>
      <c r="C17" s="22" t="s">
        <v>19</v>
      </c>
      <c r="D17" s="21">
        <v>42500</v>
      </c>
      <c r="E17" s="20">
        <v>0</v>
      </c>
      <c r="F17" s="21">
        <f>D17*E17</f>
        <v>0</v>
      </c>
      <c r="G17" s="20">
        <v>632.5</v>
      </c>
      <c r="H17" s="21">
        <f>D17*G17</f>
        <v>26881250</v>
      </c>
    </row>
    <row r="18" spans="1:8">
      <c r="A18" s="20"/>
      <c r="B18" s="18" t="s">
        <v>23</v>
      </c>
      <c r="C18" s="17" t="s">
        <v>24</v>
      </c>
      <c r="D18" s="21">
        <v>105000</v>
      </c>
      <c r="E18" s="20">
        <v>0</v>
      </c>
      <c r="F18" s="21">
        <f>D18*E18</f>
        <v>0</v>
      </c>
      <c r="G18" s="20">
        <v>56</v>
      </c>
      <c r="H18" s="21">
        <f t="shared" ref="H18:H19" si="0">D18*G18</f>
        <v>5880000</v>
      </c>
    </row>
    <row r="19" spans="1:8">
      <c r="A19" s="20"/>
      <c r="B19" s="26" t="s">
        <v>25</v>
      </c>
      <c r="C19" s="17" t="s">
        <v>26</v>
      </c>
      <c r="D19" s="21">
        <v>2500</v>
      </c>
      <c r="E19" s="20">
        <v>0</v>
      </c>
      <c r="F19" s="21">
        <f t="shared" ref="F19" si="1">D19*E19</f>
        <v>0</v>
      </c>
      <c r="G19" s="20">
        <v>700</v>
      </c>
      <c r="H19" s="21">
        <f t="shared" si="0"/>
        <v>1750000</v>
      </c>
    </row>
    <row r="20" spans="1:8">
      <c r="A20" s="20"/>
      <c r="B20" s="18" t="s">
        <v>27</v>
      </c>
      <c r="C20" s="17" t="s">
        <v>26</v>
      </c>
      <c r="D20" s="21">
        <v>2700</v>
      </c>
      <c r="E20" s="20">
        <v>0</v>
      </c>
      <c r="F20" s="21">
        <f>D20*E20</f>
        <v>0</v>
      </c>
      <c r="G20" s="20">
        <v>390</v>
      </c>
      <c r="H20" s="21">
        <f>D20*G20</f>
        <v>1053000</v>
      </c>
    </row>
    <row r="21" spans="1:8">
      <c r="A21" s="23" t="s">
        <v>28</v>
      </c>
      <c r="B21" s="24" t="s">
        <v>29</v>
      </c>
      <c r="C21" s="23"/>
      <c r="D21" s="25"/>
      <c r="E21" s="27"/>
      <c r="F21" s="25">
        <f>SUM(F17:F20)</f>
        <v>0</v>
      </c>
      <c r="G21" s="27"/>
      <c r="H21" s="25">
        <f>SUM(H17:H20)</f>
        <v>35564250</v>
      </c>
    </row>
    <row r="22" spans="1:8">
      <c r="A22" s="20"/>
      <c r="B22" s="18" t="s">
        <v>30</v>
      </c>
      <c r="C22" s="17" t="s">
        <v>31</v>
      </c>
      <c r="D22" s="21">
        <v>48000</v>
      </c>
      <c r="E22" s="20">
        <v>0</v>
      </c>
      <c r="F22" s="21">
        <f>D22*E22</f>
        <v>0</v>
      </c>
      <c r="G22" s="20">
        <v>21</v>
      </c>
      <c r="H22" s="21">
        <f>D22*G22</f>
        <v>1008000</v>
      </c>
    </row>
    <row r="23" spans="1:8">
      <c r="A23" s="20"/>
      <c r="B23" s="18" t="s">
        <v>32</v>
      </c>
      <c r="C23" s="17" t="s">
        <v>33</v>
      </c>
      <c r="D23" s="21">
        <v>78000</v>
      </c>
      <c r="E23" s="20">
        <v>73</v>
      </c>
      <c r="F23" s="21">
        <f>D23*E23</f>
        <v>5694000</v>
      </c>
      <c r="G23" s="20">
        <f>220+E23</f>
        <v>293</v>
      </c>
      <c r="H23" s="21">
        <f>D23*G23</f>
        <v>22854000</v>
      </c>
    </row>
    <row r="24" spans="1:8">
      <c r="A24" s="20"/>
      <c r="B24" s="18" t="s">
        <v>34</v>
      </c>
      <c r="C24" s="17" t="s">
        <v>33</v>
      </c>
      <c r="D24" s="21">
        <v>65523</v>
      </c>
      <c r="E24" s="20"/>
      <c r="F24" s="21">
        <f>D24*E24</f>
        <v>0</v>
      </c>
      <c r="G24" s="20"/>
      <c r="H24" s="21">
        <f>D24*G24</f>
        <v>0</v>
      </c>
    </row>
    <row r="25" spans="1:8">
      <c r="A25" s="20"/>
      <c r="B25" s="18" t="s">
        <v>35</v>
      </c>
      <c r="C25" s="17" t="s">
        <v>33</v>
      </c>
      <c r="D25" s="21">
        <v>31500</v>
      </c>
      <c r="E25" s="20">
        <v>116.05</v>
      </c>
      <c r="F25" s="21">
        <f>D25*E25</f>
        <v>3655575</v>
      </c>
      <c r="G25" s="20">
        <f>152.7+100+E25</f>
        <v>368.75</v>
      </c>
      <c r="H25" s="21">
        <f>D25*G25</f>
        <v>11615625</v>
      </c>
    </row>
    <row r="26" spans="1:8">
      <c r="A26" s="23" t="s">
        <v>36</v>
      </c>
      <c r="B26" s="24" t="s">
        <v>37</v>
      </c>
      <c r="C26" s="23"/>
      <c r="D26" s="25"/>
      <c r="E26" s="27"/>
      <c r="F26" s="25">
        <f>F23+F24+F25+F22</f>
        <v>9349575</v>
      </c>
      <c r="G26" s="27"/>
      <c r="H26" s="25">
        <f>H23+H24+H25+H22</f>
        <v>35477625</v>
      </c>
    </row>
    <row r="27" spans="1:8">
      <c r="A27" s="20"/>
      <c r="B27" s="18" t="s">
        <v>38</v>
      </c>
      <c r="C27" s="16" t="s">
        <v>26</v>
      </c>
      <c r="D27" s="21">
        <v>14800</v>
      </c>
      <c r="E27" s="20">
        <v>8</v>
      </c>
      <c r="F27" s="21">
        <f>D27*E27</f>
        <v>118400</v>
      </c>
      <c r="G27" s="20">
        <f>29+E27</f>
        <v>37</v>
      </c>
      <c r="H27" s="21">
        <f>D27*G27</f>
        <v>547600</v>
      </c>
    </row>
    <row r="28" spans="1:8">
      <c r="A28" s="20"/>
      <c r="B28" s="18" t="s">
        <v>39</v>
      </c>
      <c r="C28" s="16" t="s">
        <v>26</v>
      </c>
      <c r="D28" s="21">
        <v>5600</v>
      </c>
      <c r="E28" s="20">
        <v>13</v>
      </c>
      <c r="F28" s="21">
        <f>D28*E28</f>
        <v>72800</v>
      </c>
      <c r="G28" s="20">
        <f>72+E28</f>
        <v>85</v>
      </c>
      <c r="H28" s="21">
        <f>D28*G28</f>
        <v>476000</v>
      </c>
    </row>
    <row r="29" spans="1:8">
      <c r="A29" s="20"/>
      <c r="B29" s="18" t="s">
        <v>40</v>
      </c>
      <c r="C29" s="16"/>
      <c r="D29" s="21"/>
      <c r="E29" s="20"/>
      <c r="F29" s="21"/>
      <c r="G29" s="20"/>
      <c r="H29" s="21"/>
    </row>
    <row r="30" spans="1:8">
      <c r="A30" s="20"/>
      <c r="B30" s="18" t="s">
        <v>41</v>
      </c>
      <c r="C30" s="16" t="s">
        <v>26</v>
      </c>
      <c r="D30" s="21">
        <v>9500</v>
      </c>
      <c r="E30" s="20">
        <v>-10</v>
      </c>
      <c r="F30" s="21">
        <f>D30*E30</f>
        <v>-95000</v>
      </c>
      <c r="G30" s="20">
        <f>45-10</f>
        <v>35</v>
      </c>
      <c r="H30" s="21">
        <f>D30*G30</f>
        <v>332500</v>
      </c>
    </row>
    <row r="31" spans="1:8">
      <c r="A31" s="20"/>
      <c r="B31" s="18" t="s">
        <v>42</v>
      </c>
      <c r="C31" s="16" t="s">
        <v>26</v>
      </c>
      <c r="D31" s="21">
        <v>16000</v>
      </c>
      <c r="E31" s="20">
        <v>-10</v>
      </c>
      <c r="F31" s="21">
        <f t="shared" ref="F31:F33" si="2">D31*E31</f>
        <v>-160000</v>
      </c>
      <c r="G31" s="20">
        <f t="shared" ref="G31:G32" si="3">45-10</f>
        <v>35</v>
      </c>
      <c r="H31" s="21">
        <f t="shared" ref="H31:H32" si="4">D31*G31</f>
        <v>560000</v>
      </c>
    </row>
    <row r="32" spans="1:8">
      <c r="A32" s="20"/>
      <c r="B32" s="18" t="s">
        <v>43</v>
      </c>
      <c r="C32" s="16" t="s">
        <v>26</v>
      </c>
      <c r="D32" s="21">
        <v>11300</v>
      </c>
      <c r="E32" s="20">
        <v>-10</v>
      </c>
      <c r="F32" s="21">
        <f t="shared" si="2"/>
        <v>-113000</v>
      </c>
      <c r="G32" s="20">
        <f t="shared" si="3"/>
        <v>35</v>
      </c>
      <c r="H32" s="21">
        <f t="shared" si="4"/>
        <v>395500</v>
      </c>
    </row>
    <row r="33" spans="1:9">
      <c r="A33" s="20"/>
      <c r="B33" s="18" t="s">
        <v>44</v>
      </c>
      <c r="C33" s="17" t="s">
        <v>33</v>
      </c>
      <c r="D33" s="21">
        <v>210000</v>
      </c>
      <c r="E33" s="20">
        <v>1</v>
      </c>
      <c r="F33" s="21">
        <f t="shared" si="2"/>
        <v>210000</v>
      </c>
      <c r="G33" s="20">
        <f>0.74+E33</f>
        <v>1.74</v>
      </c>
      <c r="H33" s="21">
        <f>D33*G33</f>
        <v>365400</v>
      </c>
    </row>
    <row r="34" spans="1:9">
      <c r="A34" s="20"/>
      <c r="B34" s="18" t="s">
        <v>45</v>
      </c>
      <c r="C34" s="16" t="s">
        <v>26</v>
      </c>
      <c r="D34" s="21">
        <v>5500</v>
      </c>
      <c r="E34" s="20">
        <v>40</v>
      </c>
      <c r="F34" s="21">
        <f>D34*E34</f>
        <v>220000</v>
      </c>
      <c r="G34" s="20">
        <f>120+E34</f>
        <v>160</v>
      </c>
      <c r="H34" s="21">
        <f>D34*G34</f>
        <v>880000</v>
      </c>
    </row>
    <row r="35" spans="1:9">
      <c r="A35" s="20"/>
      <c r="B35" s="18" t="s">
        <v>46</v>
      </c>
      <c r="C35" s="16" t="s">
        <v>26</v>
      </c>
      <c r="D35" s="21">
        <v>55000</v>
      </c>
      <c r="E35" s="20">
        <v>0</v>
      </c>
      <c r="F35" s="21">
        <f t="shared" ref="F35:F37" si="5">D35*E35</f>
        <v>0</v>
      </c>
      <c r="G35" s="20">
        <v>6</v>
      </c>
      <c r="H35" s="21">
        <f t="shared" ref="H35" si="6">D35*G35</f>
        <v>330000</v>
      </c>
    </row>
    <row r="36" spans="1:9">
      <c r="A36" s="20"/>
      <c r="B36" s="18" t="s">
        <v>47</v>
      </c>
      <c r="C36" s="16" t="s">
        <v>26</v>
      </c>
      <c r="D36" s="21">
        <v>76000</v>
      </c>
      <c r="E36" s="20">
        <v>0</v>
      </c>
      <c r="F36" s="21">
        <f t="shared" si="5"/>
        <v>0</v>
      </c>
      <c r="G36" s="20">
        <v>4</v>
      </c>
      <c r="H36" s="21">
        <f>D36*G36</f>
        <v>304000</v>
      </c>
    </row>
    <row r="37" spans="1:9">
      <c r="A37" s="20"/>
      <c r="B37" s="18" t="s">
        <v>48</v>
      </c>
      <c r="C37" s="16" t="s">
        <v>26</v>
      </c>
      <c r="D37" s="21">
        <v>55000</v>
      </c>
      <c r="E37" s="20">
        <v>6</v>
      </c>
      <c r="F37" s="21">
        <f t="shared" si="5"/>
        <v>330000</v>
      </c>
      <c r="G37" s="20">
        <v>6</v>
      </c>
      <c r="H37" s="21">
        <f>D37*G37</f>
        <v>330000</v>
      </c>
    </row>
    <row r="38" spans="1:9">
      <c r="A38" s="23" t="s">
        <v>49</v>
      </c>
      <c r="B38" s="24" t="s">
        <v>50</v>
      </c>
      <c r="C38" s="23"/>
      <c r="D38" s="25"/>
      <c r="E38" s="27"/>
      <c r="F38" s="25">
        <f>SUM(F27:F37)</f>
        <v>583200</v>
      </c>
      <c r="G38" s="27"/>
      <c r="H38" s="25">
        <f>SUM(H27:H37)</f>
        <v>4521000</v>
      </c>
    </row>
    <row r="39" spans="1:9">
      <c r="A39" s="23" t="s">
        <v>51</v>
      </c>
      <c r="B39" s="24" t="s">
        <v>52</v>
      </c>
      <c r="C39" s="23"/>
      <c r="D39" s="25"/>
      <c r="E39" s="27"/>
      <c r="F39" s="25">
        <f>F21+F26+F38</f>
        <v>9932775</v>
      </c>
      <c r="G39" s="27"/>
      <c r="H39" s="25">
        <f>H21+H26+H38</f>
        <v>75562875</v>
      </c>
    </row>
    <row r="40" spans="1:9">
      <c r="A40" s="20"/>
      <c r="B40" s="18" t="s">
        <v>53</v>
      </c>
      <c r="C40" s="2" t="s">
        <v>17</v>
      </c>
      <c r="D40" s="3">
        <v>10095.281000000001</v>
      </c>
      <c r="E40" s="20"/>
      <c r="F40" s="21">
        <f>D40*E40</f>
        <v>0</v>
      </c>
      <c r="G40" s="20">
        <v>30</v>
      </c>
      <c r="H40" s="21">
        <f>D40*G40</f>
        <v>302858.43000000005</v>
      </c>
    </row>
    <row r="41" spans="1:9">
      <c r="A41" s="20"/>
      <c r="B41" s="18" t="s">
        <v>54</v>
      </c>
      <c r="C41" s="17" t="s">
        <v>17</v>
      </c>
      <c r="D41" s="28">
        <v>10095.281000000001</v>
      </c>
      <c r="E41" s="20"/>
      <c r="F41" s="21">
        <f t="shared" ref="F41" si="7">D41*E41</f>
        <v>0</v>
      </c>
      <c r="G41" s="20"/>
      <c r="H41" s="21">
        <f t="shared" ref="H41" si="8">D41*G41</f>
        <v>0</v>
      </c>
    </row>
    <row r="42" spans="1:9">
      <c r="A42" s="20"/>
      <c r="B42" s="18" t="s">
        <v>55</v>
      </c>
      <c r="C42" s="17" t="s">
        <v>15</v>
      </c>
      <c r="D42" s="19">
        <v>10000</v>
      </c>
      <c r="E42" s="20">
        <v>402</v>
      </c>
      <c r="F42" s="21">
        <f>D42*E42</f>
        <v>4020000</v>
      </c>
      <c r="G42" s="20">
        <f>1744+E42</f>
        <v>2146</v>
      </c>
      <c r="H42" s="21">
        <f>D42*G42</f>
        <v>21460000</v>
      </c>
    </row>
    <row r="43" spans="1:9">
      <c r="A43" s="20"/>
      <c r="B43" s="29" t="s">
        <v>56</v>
      </c>
      <c r="C43" s="17" t="s">
        <v>15</v>
      </c>
      <c r="D43" s="3">
        <v>38000</v>
      </c>
      <c r="E43" s="20"/>
      <c r="F43" s="21">
        <f>D43*E43</f>
        <v>0</v>
      </c>
      <c r="G43" s="20">
        <v>592</v>
      </c>
      <c r="H43" s="21">
        <f>D43*G43</f>
        <v>22496000</v>
      </c>
    </row>
    <row r="44" spans="1:9">
      <c r="A44" s="20"/>
      <c r="B44" s="26" t="s">
        <v>57</v>
      </c>
      <c r="C44" s="17" t="s">
        <v>15</v>
      </c>
      <c r="D44" s="30"/>
      <c r="E44" s="20"/>
      <c r="F44" s="21"/>
      <c r="G44" s="20"/>
      <c r="H44" s="21"/>
    </row>
    <row r="45" spans="1:9">
      <c r="A45" s="20"/>
      <c r="B45" s="26" t="s">
        <v>58</v>
      </c>
      <c r="C45" s="17" t="s">
        <v>15</v>
      </c>
      <c r="D45" s="30"/>
      <c r="E45" s="20"/>
      <c r="F45" s="20"/>
      <c r="G45" s="20"/>
      <c r="H45" s="20"/>
    </row>
    <row r="46" spans="1:9">
      <c r="A46" s="23" t="s">
        <v>59</v>
      </c>
      <c r="B46" s="24" t="s">
        <v>13</v>
      </c>
      <c r="C46" s="31"/>
      <c r="D46" s="25"/>
      <c r="E46" s="25"/>
      <c r="F46" s="25">
        <f>SUM(F40:F45)</f>
        <v>4020000</v>
      </c>
      <c r="G46" s="25"/>
      <c r="H46" s="25">
        <f>SUM(H40:H45)</f>
        <v>44258858.43</v>
      </c>
    </row>
    <row r="47" spans="1:9">
      <c r="A47" s="20"/>
      <c r="B47" s="26" t="s">
        <v>60</v>
      </c>
      <c r="C47" s="17" t="s">
        <v>24</v>
      </c>
      <c r="D47" s="21">
        <v>650</v>
      </c>
      <c r="E47" s="32">
        <v>778.06700000000001</v>
      </c>
      <c r="F47" s="21">
        <f>D47*E47</f>
        <v>505743.55</v>
      </c>
      <c r="G47" s="32">
        <f>6148+E47</f>
        <v>6926.067</v>
      </c>
      <c r="H47" s="21">
        <f>D47*G47</f>
        <v>4501943.55</v>
      </c>
      <c r="I47" s="33"/>
    </row>
    <row r="48" spans="1:9">
      <c r="A48" s="20"/>
      <c r="B48" s="18" t="s">
        <v>61</v>
      </c>
      <c r="C48" s="17" t="s">
        <v>24</v>
      </c>
      <c r="D48" s="21">
        <v>550</v>
      </c>
      <c r="E48" s="20">
        <v>1788</v>
      </c>
      <c r="F48" s="21">
        <f>D48*E48</f>
        <v>983400</v>
      </c>
      <c r="G48" s="32">
        <f>10252+E48</f>
        <v>12040</v>
      </c>
      <c r="H48" s="21">
        <f t="shared" ref="H48:H49" si="9">D48*G48</f>
        <v>6622000</v>
      </c>
      <c r="I48" s="33"/>
    </row>
    <row r="49" spans="1:9">
      <c r="A49" s="20"/>
      <c r="B49" s="18" t="s">
        <v>62</v>
      </c>
      <c r="C49" s="17" t="s">
        <v>24</v>
      </c>
      <c r="D49" s="21">
        <v>800</v>
      </c>
      <c r="E49" s="20">
        <v>1125</v>
      </c>
      <c r="F49" s="21">
        <f>D49*E49</f>
        <v>900000</v>
      </c>
      <c r="G49" s="32">
        <f>5835+E49</f>
        <v>6960</v>
      </c>
      <c r="H49" s="21">
        <f t="shared" si="9"/>
        <v>5568000</v>
      </c>
      <c r="I49" s="33"/>
    </row>
    <row r="50" spans="1:9">
      <c r="A50" s="23" t="s">
        <v>63</v>
      </c>
      <c r="B50" s="24" t="s">
        <v>64</v>
      </c>
      <c r="C50" s="23"/>
      <c r="D50" s="25"/>
      <c r="E50" s="20"/>
      <c r="F50" s="25">
        <f>SUM(F47:F49)</f>
        <v>2389143.5499999998</v>
      </c>
      <c r="G50" s="20"/>
      <c r="H50" s="25">
        <f>SUM(H47:H49)</f>
        <v>16691943.550000001</v>
      </c>
    </row>
    <row r="51" spans="1:9">
      <c r="A51" s="20"/>
      <c r="B51" s="18" t="s">
        <v>65</v>
      </c>
      <c r="C51" s="17" t="s">
        <v>24</v>
      </c>
      <c r="D51" s="34">
        <v>10500</v>
      </c>
      <c r="E51" s="21"/>
      <c r="F51" s="21">
        <f>D51*E51</f>
        <v>0</v>
      </c>
      <c r="G51" s="21">
        <v>100</v>
      </c>
      <c r="H51" s="21">
        <f>D51*G51</f>
        <v>1050000</v>
      </c>
    </row>
    <row r="52" spans="1:9">
      <c r="A52" s="20"/>
      <c r="B52" s="34" t="s">
        <v>66</v>
      </c>
      <c r="C52" s="17" t="s">
        <v>24</v>
      </c>
      <c r="D52" s="21">
        <v>450000</v>
      </c>
      <c r="E52" s="20"/>
      <c r="F52" s="21">
        <f t="shared" ref="F52:F53" si="10">D52*E52</f>
        <v>0</v>
      </c>
      <c r="G52" s="20">
        <v>12</v>
      </c>
      <c r="H52" s="21">
        <f t="shared" ref="H52:H53" si="11">D52*G52</f>
        <v>5400000</v>
      </c>
    </row>
    <row r="53" spans="1:9">
      <c r="A53" s="20"/>
      <c r="B53" s="34" t="s">
        <v>67</v>
      </c>
      <c r="C53" s="17" t="s">
        <v>24</v>
      </c>
      <c r="D53" s="21">
        <v>250000</v>
      </c>
      <c r="E53" s="20"/>
      <c r="F53" s="21">
        <f t="shared" si="10"/>
        <v>0</v>
      </c>
      <c r="G53" s="20">
        <v>28</v>
      </c>
      <c r="H53" s="21">
        <f t="shared" si="11"/>
        <v>7000000</v>
      </c>
    </row>
    <row r="54" spans="1:9">
      <c r="A54" s="23" t="s">
        <v>68</v>
      </c>
      <c r="B54" s="24" t="s">
        <v>69</v>
      </c>
      <c r="C54" s="23"/>
      <c r="D54" s="25"/>
      <c r="E54" s="27"/>
      <c r="F54" s="21">
        <f>SUM(F51:F53)</f>
        <v>0</v>
      </c>
      <c r="G54" s="27"/>
      <c r="H54" s="25">
        <f>H51+H52+H53</f>
        <v>13450000</v>
      </c>
    </row>
    <row r="55" spans="1:9">
      <c r="A55" s="23" t="s">
        <v>70</v>
      </c>
      <c r="B55" s="24" t="s">
        <v>71</v>
      </c>
      <c r="C55" s="23"/>
      <c r="D55" s="25"/>
      <c r="E55" s="27"/>
      <c r="F55" s="25">
        <f>F16+F39+F46+F50+F54</f>
        <v>16341918.550000001</v>
      </c>
      <c r="G55" s="27"/>
      <c r="H55" s="25">
        <f>H16+H39+H46+H50+H54</f>
        <v>152416535.41000003</v>
      </c>
    </row>
    <row r="56" spans="1:9">
      <c r="A56" s="20"/>
      <c r="B56" s="26" t="s">
        <v>72</v>
      </c>
      <c r="C56" s="35" t="s">
        <v>26</v>
      </c>
      <c r="D56" s="34">
        <v>61680</v>
      </c>
      <c r="E56" s="20">
        <v>4</v>
      </c>
      <c r="F56" s="36">
        <f>D56*E56</f>
        <v>246720</v>
      </c>
      <c r="G56" s="20">
        <v>4</v>
      </c>
      <c r="H56" s="36">
        <f>D56*G56</f>
        <v>246720</v>
      </c>
    </row>
    <row r="57" spans="1:9">
      <c r="A57" s="20"/>
      <c r="B57" s="18" t="s">
        <v>73</v>
      </c>
      <c r="C57" s="35" t="s">
        <v>26</v>
      </c>
      <c r="D57" s="34">
        <v>269600</v>
      </c>
      <c r="E57" s="20">
        <v>2</v>
      </c>
      <c r="F57" s="36">
        <f t="shared" ref="F57:F59" si="12">D57*E57</f>
        <v>539200</v>
      </c>
      <c r="G57" s="20">
        <v>2</v>
      </c>
      <c r="H57" s="36">
        <f t="shared" ref="H57:H59" si="13">D57*G57</f>
        <v>539200</v>
      </c>
    </row>
    <row r="58" spans="1:9">
      <c r="A58" s="20"/>
      <c r="B58" s="18" t="s">
        <v>74</v>
      </c>
      <c r="C58" s="35" t="s">
        <v>26</v>
      </c>
      <c r="D58" s="34">
        <v>67600</v>
      </c>
      <c r="E58" s="20">
        <v>2</v>
      </c>
      <c r="F58" s="36">
        <f t="shared" si="12"/>
        <v>135200</v>
      </c>
      <c r="G58" s="20">
        <v>2</v>
      </c>
      <c r="H58" s="36">
        <f t="shared" si="13"/>
        <v>135200</v>
      </c>
    </row>
    <row r="59" spans="1:9">
      <c r="A59" s="20"/>
      <c r="B59" s="18" t="s">
        <v>75</v>
      </c>
      <c r="C59" s="35" t="s">
        <v>26</v>
      </c>
      <c r="D59" s="34">
        <v>302560</v>
      </c>
      <c r="E59" s="20">
        <v>2</v>
      </c>
      <c r="F59" s="36">
        <f t="shared" si="12"/>
        <v>605120</v>
      </c>
      <c r="G59" s="20">
        <v>2</v>
      </c>
      <c r="H59" s="36">
        <f t="shared" si="13"/>
        <v>605120</v>
      </c>
    </row>
    <row r="60" spans="1:9">
      <c r="A60" s="20"/>
      <c r="B60" s="18" t="s">
        <v>76</v>
      </c>
      <c r="C60" s="35" t="s">
        <v>26</v>
      </c>
      <c r="D60" s="21">
        <v>28000</v>
      </c>
      <c r="E60" s="20"/>
      <c r="F60" s="20">
        <f>D60*E60</f>
        <v>0</v>
      </c>
      <c r="G60" s="20">
        <v>46</v>
      </c>
      <c r="H60" s="37">
        <f>D60*G60</f>
        <v>1288000</v>
      </c>
    </row>
    <row r="61" spans="1:9">
      <c r="A61" s="20"/>
      <c r="B61" s="18" t="s">
        <v>77</v>
      </c>
      <c r="C61" s="35" t="s">
        <v>26</v>
      </c>
      <c r="D61" s="21">
        <v>27000</v>
      </c>
      <c r="E61" s="20"/>
      <c r="F61" s="20">
        <f>D61*E61</f>
        <v>0</v>
      </c>
      <c r="G61" s="20">
        <v>30</v>
      </c>
      <c r="H61" s="37">
        <f>D61*G61</f>
        <v>810000</v>
      </c>
    </row>
    <row r="62" spans="1:9">
      <c r="A62" s="20"/>
      <c r="B62" s="18" t="s">
        <v>78</v>
      </c>
      <c r="C62" s="35" t="s">
        <v>26</v>
      </c>
      <c r="D62" s="21">
        <v>12000</v>
      </c>
      <c r="E62" s="20"/>
      <c r="F62" s="20">
        <f t="shared" ref="F62:F85" si="14">D62*E62</f>
        <v>0</v>
      </c>
      <c r="G62" s="20">
        <v>46</v>
      </c>
      <c r="H62" s="37">
        <f t="shared" ref="H62:H63" si="15">D62*G62</f>
        <v>552000</v>
      </c>
    </row>
    <row r="63" spans="1:9">
      <c r="A63" s="20"/>
      <c r="B63" s="18" t="s">
        <v>79</v>
      </c>
      <c r="C63" s="35" t="s">
        <v>26</v>
      </c>
      <c r="D63" s="21">
        <v>13000</v>
      </c>
      <c r="E63" s="20"/>
      <c r="F63" s="20">
        <f t="shared" si="14"/>
        <v>0</v>
      </c>
      <c r="G63" s="20">
        <v>30</v>
      </c>
      <c r="H63" s="37">
        <f t="shared" si="15"/>
        <v>390000</v>
      </c>
    </row>
    <row r="64" spans="1:9">
      <c r="A64" s="20"/>
      <c r="B64" s="18" t="s">
        <v>80</v>
      </c>
      <c r="C64" s="35" t="s">
        <v>26</v>
      </c>
      <c r="D64" s="21"/>
      <c r="E64" s="20"/>
      <c r="F64" s="20">
        <f t="shared" si="14"/>
        <v>0</v>
      </c>
      <c r="G64" s="20"/>
      <c r="H64" s="20"/>
    </row>
    <row r="65" spans="1:8">
      <c r="A65" s="20"/>
      <c r="B65" s="18" t="s">
        <v>81</v>
      </c>
      <c r="C65" s="35" t="s">
        <v>26</v>
      </c>
      <c r="D65" s="21">
        <v>20000</v>
      </c>
      <c r="E65" s="20"/>
      <c r="F65" s="20">
        <f t="shared" si="14"/>
        <v>0</v>
      </c>
      <c r="G65" s="20">
        <v>12</v>
      </c>
      <c r="H65" s="37">
        <f>D65*G65</f>
        <v>240000</v>
      </c>
    </row>
    <row r="66" spans="1:8">
      <c r="A66" s="20"/>
      <c r="B66" s="18" t="s">
        <v>82</v>
      </c>
      <c r="C66" s="35" t="s">
        <v>26</v>
      </c>
      <c r="D66" s="21">
        <v>35500</v>
      </c>
      <c r="E66" s="20"/>
      <c r="F66" s="20">
        <f>D66*E66</f>
        <v>0</v>
      </c>
      <c r="G66" s="20">
        <f>45+E66</f>
        <v>45</v>
      </c>
      <c r="H66" s="37">
        <f>D66*G66</f>
        <v>1597500</v>
      </c>
    </row>
    <row r="67" spans="1:8">
      <c r="A67" s="20"/>
      <c r="B67" s="18" t="s">
        <v>83</v>
      </c>
      <c r="C67" s="35" t="s">
        <v>26</v>
      </c>
      <c r="D67" s="21"/>
      <c r="E67" s="20"/>
      <c r="F67" s="20">
        <f t="shared" si="14"/>
        <v>0</v>
      </c>
      <c r="G67" s="20"/>
      <c r="H67" s="37">
        <f t="shared" ref="H67:H85" si="16">D67*G67</f>
        <v>0</v>
      </c>
    </row>
    <row r="68" spans="1:8">
      <c r="A68" s="20"/>
      <c r="B68" s="26" t="s">
        <v>84</v>
      </c>
      <c r="C68" s="35" t="s">
        <v>26</v>
      </c>
      <c r="D68" s="21"/>
      <c r="E68" s="20"/>
      <c r="F68" s="20">
        <f t="shared" si="14"/>
        <v>0</v>
      </c>
      <c r="G68" s="20"/>
      <c r="H68" s="37">
        <f t="shared" si="16"/>
        <v>0</v>
      </c>
    </row>
    <row r="69" spans="1:8">
      <c r="A69" s="20"/>
      <c r="B69" s="18" t="s">
        <v>85</v>
      </c>
      <c r="C69" s="35" t="s">
        <v>26</v>
      </c>
      <c r="D69" s="21"/>
      <c r="E69" s="20"/>
      <c r="F69" s="20">
        <f t="shared" si="14"/>
        <v>0</v>
      </c>
      <c r="G69" s="20"/>
      <c r="H69" s="37">
        <f t="shared" si="16"/>
        <v>0</v>
      </c>
    </row>
    <row r="70" spans="1:8">
      <c r="A70" s="20"/>
      <c r="B70" s="18" t="s">
        <v>86</v>
      </c>
      <c r="C70" s="35" t="s">
        <v>26</v>
      </c>
      <c r="D70" s="21"/>
      <c r="E70" s="20"/>
      <c r="F70" s="20">
        <f t="shared" si="14"/>
        <v>0</v>
      </c>
      <c r="G70" s="20"/>
      <c r="H70" s="37">
        <f t="shared" si="16"/>
        <v>0</v>
      </c>
    </row>
    <row r="71" spans="1:8">
      <c r="A71" s="20"/>
      <c r="B71" s="18" t="s">
        <v>87</v>
      </c>
      <c r="C71" s="35" t="s">
        <v>26</v>
      </c>
      <c r="D71" s="21">
        <v>2000000</v>
      </c>
      <c r="E71" s="20"/>
      <c r="F71" s="20">
        <f t="shared" si="14"/>
        <v>0</v>
      </c>
      <c r="G71" s="20"/>
      <c r="H71" s="37">
        <f t="shared" si="16"/>
        <v>0</v>
      </c>
    </row>
    <row r="72" spans="1:8">
      <c r="A72" s="20"/>
      <c r="B72" s="18" t="s">
        <v>88</v>
      </c>
      <c r="C72" s="35" t="s">
        <v>26</v>
      </c>
      <c r="D72" s="21">
        <v>80000</v>
      </c>
      <c r="E72" s="20"/>
      <c r="F72" s="20">
        <f t="shared" si="14"/>
        <v>0</v>
      </c>
      <c r="G72" s="20">
        <v>15</v>
      </c>
      <c r="H72" s="37">
        <f t="shared" si="16"/>
        <v>1200000</v>
      </c>
    </row>
    <row r="73" spans="1:8">
      <c r="A73" s="20"/>
      <c r="B73" s="18" t="s">
        <v>89</v>
      </c>
      <c r="C73" s="35" t="s">
        <v>26</v>
      </c>
      <c r="D73" s="21">
        <v>80000</v>
      </c>
      <c r="E73" s="20"/>
      <c r="F73" s="20">
        <f t="shared" si="14"/>
        <v>0</v>
      </c>
      <c r="G73" s="20">
        <v>20</v>
      </c>
      <c r="H73" s="37">
        <f t="shared" si="16"/>
        <v>1600000</v>
      </c>
    </row>
    <row r="74" spans="1:8">
      <c r="A74" s="20"/>
      <c r="B74" s="18" t="s">
        <v>90</v>
      </c>
      <c r="C74" s="35" t="s">
        <v>26</v>
      </c>
      <c r="D74" s="21">
        <v>30000</v>
      </c>
      <c r="E74" s="20">
        <v>129</v>
      </c>
      <c r="F74" s="20">
        <f t="shared" si="14"/>
        <v>3870000</v>
      </c>
      <c r="G74" s="20">
        <f>1219+E74</f>
        <v>1348</v>
      </c>
      <c r="H74" s="21">
        <f t="shared" si="16"/>
        <v>40440000</v>
      </c>
    </row>
    <row r="75" spans="1:8">
      <c r="A75" s="20"/>
      <c r="B75" s="18" t="s">
        <v>91</v>
      </c>
      <c r="C75" s="35" t="s">
        <v>26</v>
      </c>
      <c r="D75" s="21">
        <v>80000</v>
      </c>
      <c r="E75" s="20">
        <v>5</v>
      </c>
      <c r="F75" s="20">
        <f t="shared" si="14"/>
        <v>400000</v>
      </c>
      <c r="G75" s="20">
        <f>15+E75</f>
        <v>20</v>
      </c>
      <c r="H75" s="21">
        <f t="shared" si="16"/>
        <v>1600000</v>
      </c>
    </row>
    <row r="76" spans="1:8">
      <c r="A76" s="20"/>
      <c r="B76" s="18" t="s">
        <v>92</v>
      </c>
      <c r="C76" s="35" t="s">
        <v>26</v>
      </c>
      <c r="D76" s="21">
        <v>20000</v>
      </c>
      <c r="E76" s="20"/>
      <c r="F76" s="20">
        <f t="shared" si="14"/>
        <v>0</v>
      </c>
      <c r="G76" s="20">
        <v>3</v>
      </c>
      <c r="H76" s="21">
        <f t="shared" si="16"/>
        <v>60000</v>
      </c>
    </row>
    <row r="77" spans="1:8">
      <c r="A77" s="20"/>
      <c r="B77" s="18" t="s">
        <v>93</v>
      </c>
      <c r="C77" s="35" t="s">
        <v>26</v>
      </c>
      <c r="D77" s="21">
        <v>14400</v>
      </c>
      <c r="E77" s="20"/>
      <c r="F77" s="20">
        <f t="shared" si="14"/>
        <v>0</v>
      </c>
      <c r="G77" s="20">
        <v>10</v>
      </c>
      <c r="H77" s="21">
        <f t="shared" si="16"/>
        <v>144000</v>
      </c>
    </row>
    <row r="78" spans="1:8">
      <c r="A78" s="20"/>
      <c r="B78" s="18" t="s">
        <v>94</v>
      </c>
      <c r="C78" s="35" t="s">
        <v>26</v>
      </c>
      <c r="D78" s="21">
        <v>14000</v>
      </c>
      <c r="E78" s="20"/>
      <c r="F78" s="20">
        <f t="shared" si="14"/>
        <v>0</v>
      </c>
      <c r="G78" s="20">
        <v>5</v>
      </c>
      <c r="H78" s="21">
        <f t="shared" si="16"/>
        <v>70000</v>
      </c>
    </row>
    <row r="79" spans="1:8">
      <c r="A79" s="20"/>
      <c r="B79" s="18" t="s">
        <v>95</v>
      </c>
      <c r="C79" s="35" t="s">
        <v>26</v>
      </c>
      <c r="D79" s="21">
        <v>18400</v>
      </c>
      <c r="E79" s="20"/>
      <c r="F79" s="20">
        <f t="shared" si="14"/>
        <v>0</v>
      </c>
      <c r="G79" s="20">
        <v>4</v>
      </c>
      <c r="H79" s="21">
        <f t="shared" si="16"/>
        <v>73600</v>
      </c>
    </row>
    <row r="80" spans="1:8">
      <c r="A80" s="20"/>
      <c r="B80" s="26" t="s">
        <v>96</v>
      </c>
      <c r="C80" s="35" t="s">
        <v>26</v>
      </c>
      <c r="D80" s="21"/>
      <c r="E80" s="20"/>
      <c r="F80" s="20">
        <f t="shared" si="14"/>
        <v>0</v>
      </c>
      <c r="G80" s="20"/>
      <c r="H80" s="21">
        <f t="shared" si="16"/>
        <v>0</v>
      </c>
    </row>
    <row r="81" spans="1:8">
      <c r="A81" s="20"/>
      <c r="B81" s="26" t="s">
        <v>97</v>
      </c>
      <c r="C81" s="35" t="s">
        <v>26</v>
      </c>
      <c r="D81" s="21">
        <v>18240</v>
      </c>
      <c r="E81" s="20">
        <v>8</v>
      </c>
      <c r="F81" s="20">
        <f t="shared" si="14"/>
        <v>145920</v>
      </c>
      <c r="G81" s="20">
        <f>29+E81</f>
        <v>37</v>
      </c>
      <c r="H81" s="21">
        <f t="shared" si="16"/>
        <v>674880</v>
      </c>
    </row>
    <row r="82" spans="1:8">
      <c r="A82" s="20"/>
      <c r="B82" s="18" t="s">
        <v>98</v>
      </c>
      <c r="C82" s="35" t="s">
        <v>26</v>
      </c>
      <c r="D82" s="21">
        <v>6240</v>
      </c>
      <c r="E82" s="20">
        <v>186</v>
      </c>
      <c r="F82" s="20">
        <f t="shared" si="14"/>
        <v>1160640</v>
      </c>
      <c r="G82" s="20">
        <f>79+E82</f>
        <v>265</v>
      </c>
      <c r="H82" s="21">
        <f t="shared" si="16"/>
        <v>1653600</v>
      </c>
    </row>
    <row r="83" spans="1:8">
      <c r="A83" s="20"/>
      <c r="B83" s="38" t="s">
        <v>99</v>
      </c>
      <c r="C83" s="35" t="s">
        <v>26</v>
      </c>
      <c r="D83" s="21">
        <v>3120</v>
      </c>
      <c r="E83" s="20">
        <v>12</v>
      </c>
      <c r="F83" s="20">
        <f t="shared" si="14"/>
        <v>37440</v>
      </c>
      <c r="G83" s="20">
        <f>802+E83</f>
        <v>814</v>
      </c>
      <c r="H83" s="21">
        <f t="shared" si="16"/>
        <v>2539680</v>
      </c>
    </row>
    <row r="84" spans="1:8">
      <c r="A84" s="20"/>
      <c r="B84" s="18" t="s">
        <v>100</v>
      </c>
      <c r="C84" s="35" t="s">
        <v>26</v>
      </c>
      <c r="D84" s="21">
        <v>3120</v>
      </c>
      <c r="E84" s="20">
        <v>10</v>
      </c>
      <c r="F84" s="20">
        <f t="shared" si="14"/>
        <v>31200</v>
      </c>
      <c r="G84" s="20">
        <f>450+E84</f>
        <v>460</v>
      </c>
      <c r="H84" s="21">
        <f t="shared" si="16"/>
        <v>1435200</v>
      </c>
    </row>
    <row r="85" spans="1:8">
      <c r="A85" s="20"/>
      <c r="B85" s="18" t="s">
        <v>101</v>
      </c>
      <c r="C85" s="35" t="s">
        <v>26</v>
      </c>
      <c r="D85" s="21">
        <v>40000</v>
      </c>
      <c r="E85" s="20"/>
      <c r="F85" s="20">
        <f t="shared" si="14"/>
        <v>0</v>
      </c>
      <c r="G85" s="20">
        <v>6</v>
      </c>
      <c r="H85" s="21">
        <f t="shared" si="16"/>
        <v>240000</v>
      </c>
    </row>
    <row r="86" spans="1:8">
      <c r="A86" s="23" t="s">
        <v>102</v>
      </c>
      <c r="B86" s="39" t="s">
        <v>103</v>
      </c>
      <c r="C86" s="23"/>
      <c r="D86" s="25"/>
      <c r="E86" s="27"/>
      <c r="F86" s="25">
        <f>SUM(F56:F85)</f>
        <v>7171440</v>
      </c>
      <c r="G86" s="27"/>
      <c r="H86" s="25">
        <f>SUM(H56:H85)</f>
        <v>58134700</v>
      </c>
    </row>
    <row r="87" spans="1:8">
      <c r="A87" s="20"/>
      <c r="B87" s="18" t="s">
        <v>104</v>
      </c>
      <c r="C87" s="16" t="s">
        <v>105</v>
      </c>
      <c r="D87" s="21">
        <v>85000</v>
      </c>
      <c r="E87" s="20"/>
      <c r="F87" s="20">
        <f>D87*E87</f>
        <v>0</v>
      </c>
      <c r="G87" s="20">
        <v>3</v>
      </c>
      <c r="H87" s="20">
        <f>D87*G87</f>
        <v>255000</v>
      </c>
    </row>
    <row r="88" spans="1:8">
      <c r="A88" s="20"/>
      <c r="B88" s="18" t="s">
        <v>106</v>
      </c>
      <c r="C88" s="16" t="s">
        <v>105</v>
      </c>
      <c r="D88" s="21">
        <v>150000</v>
      </c>
      <c r="E88" s="20"/>
      <c r="F88" s="20">
        <f>D88*E88</f>
        <v>0</v>
      </c>
      <c r="G88" s="20">
        <v>1</v>
      </c>
      <c r="H88" s="20">
        <f>D88*G88</f>
        <v>150000</v>
      </c>
    </row>
    <row r="89" spans="1:8">
      <c r="A89" s="20"/>
      <c r="B89" s="18" t="s">
        <v>107</v>
      </c>
      <c r="C89" s="16" t="s">
        <v>108</v>
      </c>
      <c r="D89" s="21">
        <v>850000</v>
      </c>
      <c r="E89" s="20">
        <v>1</v>
      </c>
      <c r="F89" s="21">
        <f>D89*E89</f>
        <v>850000</v>
      </c>
      <c r="G89" s="20">
        <v>10</v>
      </c>
      <c r="H89" s="21">
        <f>D89*G89</f>
        <v>8500000</v>
      </c>
    </row>
    <row r="90" spans="1:8">
      <c r="A90" s="20"/>
      <c r="B90" s="18" t="s">
        <v>109</v>
      </c>
      <c r="C90" s="16" t="s">
        <v>110</v>
      </c>
      <c r="D90" s="21">
        <v>1000000</v>
      </c>
      <c r="E90" s="20"/>
      <c r="F90" s="21">
        <f>D90*E90</f>
        <v>0</v>
      </c>
      <c r="G90" s="20"/>
      <c r="H90" s="21">
        <f>D90*G90</f>
        <v>0</v>
      </c>
    </row>
    <row r="91" spans="1:8">
      <c r="A91" s="20"/>
      <c r="B91" s="18" t="s">
        <v>111</v>
      </c>
      <c r="C91" s="16"/>
      <c r="D91" s="21"/>
      <c r="E91" s="20"/>
      <c r="F91" s="20"/>
      <c r="G91" s="20"/>
      <c r="H91" s="20"/>
    </row>
    <row r="92" spans="1:8">
      <c r="A92" s="23" t="s">
        <v>112</v>
      </c>
      <c r="B92" s="24" t="s">
        <v>113</v>
      </c>
      <c r="C92" s="23"/>
      <c r="D92" s="25"/>
      <c r="E92" s="27"/>
      <c r="F92" s="25">
        <f>SUM(F87:F91)</f>
        <v>850000</v>
      </c>
      <c r="G92" s="27"/>
      <c r="H92" s="25">
        <f>SUM(H87:H91)</f>
        <v>8905000</v>
      </c>
    </row>
    <row r="93" spans="1:8">
      <c r="A93" s="23" t="s">
        <v>114</v>
      </c>
      <c r="B93" s="24" t="s">
        <v>115</v>
      </c>
      <c r="C93" s="23"/>
      <c r="D93" s="25"/>
      <c r="E93" s="27"/>
      <c r="F93" s="25">
        <f>F92+F86</f>
        <v>8021440</v>
      </c>
      <c r="G93" s="27"/>
      <c r="H93" s="25">
        <f>H92+H86</f>
        <v>67039700</v>
      </c>
    </row>
    <row r="94" spans="1:8">
      <c r="A94" s="23" t="s">
        <v>116</v>
      </c>
      <c r="B94" s="24" t="s">
        <v>117</v>
      </c>
      <c r="C94" s="23"/>
      <c r="D94" s="25"/>
      <c r="E94" s="27"/>
      <c r="F94" s="25">
        <f>F55+F93</f>
        <v>24363358.550000001</v>
      </c>
      <c r="G94" s="27"/>
      <c r="H94" s="25">
        <f>H55+H93</f>
        <v>219456235.41000003</v>
      </c>
    </row>
    <row r="95" spans="1:8">
      <c r="A95" s="23" t="s">
        <v>118</v>
      </c>
      <c r="B95" s="24" t="s">
        <v>119</v>
      </c>
      <c r="C95" s="23"/>
      <c r="D95" s="25"/>
      <c r="E95" s="27"/>
      <c r="F95" s="25">
        <f>F94*0.1</f>
        <v>2436335.855</v>
      </c>
      <c r="G95" s="27"/>
      <c r="H95" s="25">
        <f>H94*0.1</f>
        <v>21945623.541000005</v>
      </c>
    </row>
    <row r="96" spans="1:8">
      <c r="A96" s="23" t="s">
        <v>120</v>
      </c>
      <c r="B96" s="24" t="s">
        <v>121</v>
      </c>
      <c r="C96" s="23"/>
      <c r="D96" s="25"/>
      <c r="E96" s="27"/>
      <c r="F96" s="25">
        <f>SUM(F94:F95)</f>
        <v>26799694.405000001</v>
      </c>
      <c r="G96" s="27"/>
      <c r="H96" s="25">
        <f>SUM(H94:H95)</f>
        <v>241401858.95100003</v>
      </c>
    </row>
    <row r="97" spans="1:8">
      <c r="A97" s="4"/>
      <c r="B97" s="8" t="s">
        <v>122</v>
      </c>
    </row>
    <row r="98" spans="1:8">
      <c r="A98" s="4"/>
      <c r="B98" s="5" t="s">
        <v>123</v>
      </c>
      <c r="F98" s="40" t="s">
        <v>124</v>
      </c>
      <c r="G98" s="40"/>
      <c r="H98" s="41"/>
    </row>
    <row r="99" spans="1:8">
      <c r="A99" s="4"/>
      <c r="B99" s="5" t="s">
        <v>125</v>
      </c>
      <c r="F99" s="40" t="s">
        <v>126</v>
      </c>
      <c r="G99" s="40"/>
      <c r="H99" s="41"/>
    </row>
    <row r="100" spans="1:8">
      <c r="A100" s="4"/>
      <c r="B100" s="42" t="s">
        <v>127</v>
      </c>
      <c r="F100" s="40" t="s">
        <v>128</v>
      </c>
      <c r="G100" s="40"/>
      <c r="H100" s="41"/>
    </row>
    <row r="101" spans="1:8">
      <c r="A101" s="4"/>
      <c r="B101" s="8" t="s">
        <v>129</v>
      </c>
      <c r="H101" s="43"/>
    </row>
    <row r="102" spans="1:8">
      <c r="A102" s="4"/>
      <c r="B102" s="5" t="s">
        <v>130</v>
      </c>
      <c r="F102" s="5" t="s">
        <v>131</v>
      </c>
      <c r="H102" s="41"/>
    </row>
    <row r="103" spans="1:8">
      <c r="A103" s="4"/>
      <c r="B103" s="8" t="s">
        <v>132</v>
      </c>
      <c r="H103" s="41"/>
    </row>
    <row r="104" spans="1:8">
      <c r="A104" s="4"/>
      <c r="B104" s="5" t="s">
        <v>133</v>
      </c>
      <c r="F104" s="40" t="s">
        <v>134</v>
      </c>
      <c r="G104" s="40"/>
      <c r="H104" s="41"/>
    </row>
    <row r="105" spans="1:8" ht="15.75" customHeight="1">
      <c r="A105" s="45"/>
      <c r="B105" s="44" t="s">
        <v>136</v>
      </c>
      <c r="C105" s="44"/>
      <c r="D105" s="44"/>
      <c r="E105" s="44"/>
      <c r="F105" s="44"/>
    </row>
  </sheetData>
  <mergeCells count="18">
    <mergeCell ref="B105:F105"/>
    <mergeCell ref="F98:G98"/>
    <mergeCell ref="F99:G99"/>
    <mergeCell ref="F100:G100"/>
    <mergeCell ref="F104:G104"/>
    <mergeCell ref="A9:H9"/>
    <mergeCell ref="A10:A11"/>
    <mergeCell ref="B10:B11"/>
    <mergeCell ref="C10:C11"/>
    <mergeCell ref="D10:D11"/>
    <mergeCell ref="E10:F10"/>
    <mergeCell ref="G10:H10"/>
    <mergeCell ref="A1:H1"/>
    <mergeCell ref="A2:H2"/>
    <mergeCell ref="A3:H3"/>
    <mergeCell ref="B5:H5"/>
    <mergeCell ref="B6:H6"/>
    <mergeCell ref="A8:H8"/>
  </mergeCells>
  <pageMargins left="0.70866141732283472" right="0.51181102362204722" top="0.74803149606299213" bottom="0.55118110236220474" header="0.11811023622047245" footer="0.11811023622047245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2023-10-24T07:13:14Z</cp:lastPrinted>
  <dcterms:created xsi:type="dcterms:W3CDTF">2023-10-24T06:49:16Z</dcterms:created>
  <dcterms:modified xsi:type="dcterms:W3CDTF">2023-10-24T07:13:31Z</dcterms:modified>
</cp:coreProperties>
</file>