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ЭҮ-4\"/>
    </mc:Choice>
  </mc:AlternateContent>
  <bookViews>
    <workbookView xWindow="0" yWindow="0" windowWidth="28800" windowHeight="12600" tabRatio="992" firstSheet="11" activeTab="11"/>
  </bookViews>
  <sheets>
    <sheet name="Sheet1" sheetId="60" state="hidden" r:id="rId1"/>
    <sheet name="Sheet2" sheetId="61" state="hidden" r:id="rId2"/>
    <sheet name="2023.01" sheetId="62" state="hidden" r:id="rId3"/>
    <sheet name="2023.2" sheetId="63" state="hidden" r:id="rId4"/>
    <sheet name="2023.3" sheetId="64" state="hidden" r:id="rId5"/>
    <sheet name="2023.4" sheetId="65" state="hidden" r:id="rId6"/>
    <sheet name="2023.5" sheetId="66" state="hidden" r:id="rId7"/>
    <sheet name="2023.6" sheetId="67" state="hidden" r:id="rId8"/>
    <sheet name="2023.7" sheetId="68" state="hidden" r:id="rId9"/>
    <sheet name="2023.8" sheetId="69" state="hidden" r:id="rId10"/>
    <sheet name="2023.9" sheetId="70" state="hidden" r:id="rId11"/>
    <sheet name="2023.10" sheetId="71" r:id="rId12"/>
  </sheets>
  <calcPr calcId="162913"/>
</workbook>
</file>

<file path=xl/calcChain.xml><?xml version="1.0" encoding="utf-8"?>
<calcChain xmlns="http://schemas.openxmlformats.org/spreadsheetml/2006/main">
  <c r="H83" i="71" l="1"/>
  <c r="F83" i="71"/>
  <c r="H82" i="71"/>
  <c r="F82" i="71"/>
  <c r="H81" i="71"/>
  <c r="F81" i="71"/>
  <c r="H80" i="71"/>
  <c r="F80" i="71"/>
  <c r="H79" i="71"/>
  <c r="F79" i="71"/>
  <c r="H78" i="71"/>
  <c r="F78" i="71"/>
  <c r="H77" i="71"/>
  <c r="F77" i="71"/>
  <c r="H75" i="71"/>
  <c r="F75" i="71"/>
  <c r="F74" i="71"/>
  <c r="H73" i="71"/>
  <c r="F73" i="71"/>
  <c r="H72" i="71"/>
  <c r="F72" i="71"/>
  <c r="H70" i="71"/>
  <c r="F70" i="71"/>
  <c r="H69" i="71"/>
  <c r="F69" i="71"/>
  <c r="H68" i="71"/>
  <c r="F68" i="71"/>
  <c r="H67" i="71"/>
  <c r="F67" i="71"/>
  <c r="H65" i="71"/>
  <c r="H66" i="71" s="1"/>
  <c r="F65" i="71"/>
  <c r="F66" i="71" s="1"/>
  <c r="H62" i="71"/>
  <c r="F62" i="71"/>
  <c r="H61" i="71"/>
  <c r="F61" i="71"/>
  <c r="H60" i="71"/>
  <c r="F60" i="71"/>
  <c r="H59" i="71"/>
  <c r="F59" i="71"/>
  <c r="H58" i="71"/>
  <c r="F58" i="71"/>
  <c r="H57" i="71"/>
  <c r="F57" i="71"/>
  <c r="H56" i="71"/>
  <c r="F56" i="71"/>
  <c r="H54" i="71"/>
  <c r="F54" i="71"/>
  <c r="H53" i="71"/>
  <c r="F53" i="71"/>
  <c r="H52" i="71"/>
  <c r="F52" i="71"/>
  <c r="H51" i="71"/>
  <c r="F51" i="71"/>
  <c r="H50" i="71"/>
  <c r="F50" i="71"/>
  <c r="F63" i="71" s="1"/>
  <c r="H49" i="71"/>
  <c r="F49" i="71"/>
  <c r="H48" i="71"/>
  <c r="F48" i="71"/>
  <c r="H46" i="71"/>
  <c r="F46" i="71"/>
  <c r="H45" i="71"/>
  <c r="H47" i="71" s="1"/>
  <c r="F45" i="71"/>
  <c r="H41" i="71"/>
  <c r="F41" i="71"/>
  <c r="H40" i="71"/>
  <c r="F40" i="71"/>
  <c r="H39" i="71"/>
  <c r="F39" i="71"/>
  <c r="H37" i="71"/>
  <c r="F37" i="71"/>
  <c r="H36" i="71"/>
  <c r="F36" i="71"/>
  <c r="H35" i="71"/>
  <c r="F35" i="71"/>
  <c r="H34" i="71"/>
  <c r="F34" i="71"/>
  <c r="H33" i="71"/>
  <c r="F33" i="71"/>
  <c r="H32" i="71"/>
  <c r="F32" i="71"/>
  <c r="H31" i="71"/>
  <c r="F31" i="71"/>
  <c r="H30" i="71"/>
  <c r="F30" i="71"/>
  <c r="H29" i="71"/>
  <c r="F29" i="71"/>
  <c r="F38" i="71" s="1"/>
  <c r="E28" i="71"/>
  <c r="H27" i="71"/>
  <c r="F27" i="71"/>
  <c r="H26" i="71"/>
  <c r="F26" i="71"/>
  <c r="H25" i="71"/>
  <c r="F25" i="71"/>
  <c r="H24" i="71"/>
  <c r="H28" i="71" s="1"/>
  <c r="F24" i="71"/>
  <c r="A24" i="71"/>
  <c r="A25" i="71" s="1"/>
  <c r="A26" i="71" s="1"/>
  <c r="A27" i="71" s="1"/>
  <c r="H22" i="71"/>
  <c r="F22" i="71"/>
  <c r="H21" i="71"/>
  <c r="F21" i="71"/>
  <c r="H20" i="71"/>
  <c r="F20" i="71"/>
  <c r="H19" i="71"/>
  <c r="F19" i="71"/>
  <c r="H18" i="71"/>
  <c r="F18" i="71"/>
  <c r="H16" i="71"/>
  <c r="F16" i="71"/>
  <c r="H15" i="71"/>
  <c r="H17" i="71" s="1"/>
  <c r="F15" i="71"/>
  <c r="F84" i="71" l="1"/>
  <c r="F85" i="71" s="1"/>
  <c r="F47" i="71"/>
  <c r="F23" i="71"/>
  <c r="H38" i="71"/>
  <c r="H42" i="71"/>
  <c r="F42" i="71"/>
  <c r="F71" i="71"/>
  <c r="H63" i="71"/>
  <c r="H71" i="71"/>
  <c r="H23" i="71"/>
  <c r="H43" i="71" s="1"/>
  <c r="H64" i="71" s="1"/>
  <c r="F28" i="71"/>
  <c r="F43" i="71" s="1"/>
  <c r="F64" i="71" s="1"/>
  <c r="F86" i="71" s="1"/>
  <c r="F17" i="71"/>
  <c r="H84" i="71"/>
  <c r="H85" i="71" l="1"/>
  <c r="H86" i="71" s="1"/>
  <c r="H87" i="71" s="1"/>
  <c r="F87" i="71"/>
  <c r="F88" i="71" s="1"/>
  <c r="H88" i="71" l="1"/>
  <c r="I85" i="70" l="1"/>
  <c r="I84" i="70"/>
  <c r="G47" i="70"/>
  <c r="I57" i="70" l="1"/>
  <c r="G57" i="70"/>
  <c r="I48" i="70"/>
  <c r="G48" i="70"/>
  <c r="I83" i="70"/>
  <c r="G83" i="70"/>
  <c r="I82" i="70"/>
  <c r="G82" i="70"/>
  <c r="I81" i="70"/>
  <c r="G81" i="70"/>
  <c r="I80" i="70"/>
  <c r="G80" i="70"/>
  <c r="I79" i="70"/>
  <c r="G79" i="70"/>
  <c r="I78" i="70"/>
  <c r="G78" i="70"/>
  <c r="I77" i="70"/>
  <c r="G77" i="70"/>
  <c r="I75" i="70"/>
  <c r="G75" i="70"/>
  <c r="G74" i="70"/>
  <c r="I73" i="70"/>
  <c r="G73" i="70"/>
  <c r="I72" i="70"/>
  <c r="G72" i="70"/>
  <c r="I70" i="70"/>
  <c r="G70" i="70"/>
  <c r="I69" i="70"/>
  <c r="G69" i="70"/>
  <c r="I68" i="70"/>
  <c r="G68" i="70"/>
  <c r="I67" i="70"/>
  <c r="G67" i="70"/>
  <c r="I65" i="70"/>
  <c r="I66" i="70" s="1"/>
  <c r="G65" i="70"/>
  <c r="G66" i="70" s="1"/>
  <c r="I62" i="70"/>
  <c r="G62" i="70"/>
  <c r="I61" i="70"/>
  <c r="G61" i="70"/>
  <c r="I60" i="70"/>
  <c r="G60" i="70"/>
  <c r="I59" i="70"/>
  <c r="G59" i="70"/>
  <c r="I58" i="70"/>
  <c r="G58" i="70"/>
  <c r="I56" i="70"/>
  <c r="G56" i="70"/>
  <c r="I54" i="70"/>
  <c r="G54" i="70"/>
  <c r="I53" i="70"/>
  <c r="G53" i="70"/>
  <c r="I52" i="70"/>
  <c r="G52" i="70"/>
  <c r="I51" i="70"/>
  <c r="G51" i="70"/>
  <c r="I50" i="70"/>
  <c r="G50" i="70"/>
  <c r="I49" i="70"/>
  <c r="G49" i="70"/>
  <c r="I46" i="70"/>
  <c r="G46" i="70"/>
  <c r="I45" i="70"/>
  <c r="I47" i="70" s="1"/>
  <c r="G45" i="70"/>
  <c r="I41" i="70"/>
  <c r="G41" i="70"/>
  <c r="I40" i="70"/>
  <c r="I42" i="70" s="1"/>
  <c r="G40" i="70"/>
  <c r="I39" i="70"/>
  <c r="G39" i="70"/>
  <c r="I37" i="70"/>
  <c r="G37" i="70"/>
  <c r="I36" i="70"/>
  <c r="G36" i="70"/>
  <c r="I35" i="70"/>
  <c r="G35" i="70"/>
  <c r="I34" i="70"/>
  <c r="G34" i="70"/>
  <c r="I33" i="70"/>
  <c r="G33" i="70"/>
  <c r="I32" i="70"/>
  <c r="G32" i="70"/>
  <c r="I31" i="70"/>
  <c r="G31" i="70"/>
  <c r="I30" i="70"/>
  <c r="G30" i="70"/>
  <c r="I29" i="70"/>
  <c r="G29" i="70"/>
  <c r="F28" i="70"/>
  <c r="I27" i="70"/>
  <c r="G27" i="70"/>
  <c r="I26" i="70"/>
  <c r="G26" i="70"/>
  <c r="I25" i="70"/>
  <c r="G25" i="70"/>
  <c r="I24" i="70"/>
  <c r="G24" i="70"/>
  <c r="B24" i="70"/>
  <c r="B25" i="70" s="1"/>
  <c r="B26" i="70" s="1"/>
  <c r="B27" i="70" s="1"/>
  <c r="I22" i="70"/>
  <c r="G22" i="70"/>
  <c r="I21" i="70"/>
  <c r="G21" i="70"/>
  <c r="I20" i="70"/>
  <c r="G20" i="70"/>
  <c r="I19" i="70"/>
  <c r="G19" i="70"/>
  <c r="I18" i="70"/>
  <c r="G18" i="70"/>
  <c r="I16" i="70"/>
  <c r="G16" i="70"/>
  <c r="I15" i="70"/>
  <c r="I17" i="70" s="1"/>
  <c r="G15" i="70"/>
  <c r="G17" i="70" s="1"/>
  <c r="I63" i="70" l="1"/>
  <c r="I23" i="70"/>
  <c r="I71" i="70"/>
  <c r="G23" i="70"/>
  <c r="G71" i="70"/>
  <c r="I38" i="70"/>
  <c r="I28" i="70"/>
  <c r="G84" i="70"/>
  <c r="G85" i="70" s="1"/>
  <c r="G63" i="70"/>
  <c r="G42" i="70"/>
  <c r="G38" i="70"/>
  <c r="G28" i="70"/>
  <c r="I53" i="69"/>
  <c r="I58" i="69"/>
  <c r="G59" i="69"/>
  <c r="G58" i="69"/>
  <c r="G53" i="69"/>
  <c r="I78" i="69"/>
  <c r="G78" i="69"/>
  <c r="I77" i="69"/>
  <c r="G77" i="69"/>
  <c r="I76" i="69"/>
  <c r="G76" i="69"/>
  <c r="I75" i="69"/>
  <c r="G75" i="69"/>
  <c r="I74" i="69"/>
  <c r="G74" i="69"/>
  <c r="I73" i="69"/>
  <c r="G73" i="69"/>
  <c r="I72" i="69"/>
  <c r="G72" i="69"/>
  <c r="I71" i="69"/>
  <c r="G71" i="69"/>
  <c r="G70" i="69"/>
  <c r="I69" i="69"/>
  <c r="G69" i="69"/>
  <c r="I68" i="69"/>
  <c r="I79" i="69" s="1"/>
  <c r="G68" i="69"/>
  <c r="G79" i="69" s="1"/>
  <c r="I66" i="69"/>
  <c r="G66" i="69"/>
  <c r="I65" i="69"/>
  <c r="G65" i="69"/>
  <c r="I64" i="69"/>
  <c r="G64" i="69"/>
  <c r="I63" i="69"/>
  <c r="I67" i="69" s="1"/>
  <c r="G63" i="69"/>
  <c r="G67" i="69" s="1"/>
  <c r="I62" i="69"/>
  <c r="I61" i="69"/>
  <c r="G61" i="69"/>
  <c r="G62" i="69" s="1"/>
  <c r="I57" i="69"/>
  <c r="G57" i="69"/>
  <c r="I56" i="69"/>
  <c r="G56" i="69"/>
  <c r="I55" i="69"/>
  <c r="G55" i="69"/>
  <c r="I54" i="69"/>
  <c r="G54" i="69"/>
  <c r="I52" i="69"/>
  <c r="G52" i="69"/>
  <c r="I51" i="69"/>
  <c r="G51" i="69"/>
  <c r="I50" i="69"/>
  <c r="G50" i="69"/>
  <c r="I49" i="69"/>
  <c r="G49" i="69"/>
  <c r="I48" i="69"/>
  <c r="G48" i="69"/>
  <c r="I47" i="69"/>
  <c r="G47" i="69"/>
  <c r="I45" i="69"/>
  <c r="G45" i="69"/>
  <c r="I44" i="69"/>
  <c r="I46" i="69" s="1"/>
  <c r="G44" i="69"/>
  <c r="I41" i="69"/>
  <c r="G41" i="69"/>
  <c r="I40" i="69"/>
  <c r="G40" i="69"/>
  <c r="I39" i="69"/>
  <c r="G39" i="69"/>
  <c r="I37" i="69"/>
  <c r="G37" i="69"/>
  <c r="I36" i="69"/>
  <c r="G36" i="69"/>
  <c r="I35" i="69"/>
  <c r="G35" i="69"/>
  <c r="I34" i="69"/>
  <c r="G34" i="69"/>
  <c r="I33" i="69"/>
  <c r="G33" i="69"/>
  <c r="I32" i="69"/>
  <c r="G32" i="69"/>
  <c r="I31" i="69"/>
  <c r="G31" i="69"/>
  <c r="I30" i="69"/>
  <c r="G30" i="69"/>
  <c r="I29" i="69"/>
  <c r="G29" i="69"/>
  <c r="F28" i="69"/>
  <c r="I27" i="69"/>
  <c r="G27" i="69"/>
  <c r="I26" i="69"/>
  <c r="G26" i="69"/>
  <c r="I25" i="69"/>
  <c r="G25" i="69"/>
  <c r="I24" i="69"/>
  <c r="G24" i="69"/>
  <c r="B24" i="69"/>
  <c r="B25" i="69" s="1"/>
  <c r="B26" i="69" s="1"/>
  <c r="B27" i="69" s="1"/>
  <c r="I22" i="69"/>
  <c r="G22" i="69"/>
  <c r="I21" i="69"/>
  <c r="G21" i="69"/>
  <c r="I20" i="69"/>
  <c r="G20" i="69"/>
  <c r="I19" i="69"/>
  <c r="G19" i="69"/>
  <c r="I18" i="69"/>
  <c r="G18" i="69"/>
  <c r="I17" i="69"/>
  <c r="I16" i="69"/>
  <c r="G16" i="69"/>
  <c r="G17" i="69" s="1"/>
  <c r="I15" i="69"/>
  <c r="G15" i="69"/>
  <c r="I43" i="70" l="1"/>
  <c r="I64" i="70" s="1"/>
  <c r="I86" i="70" s="1"/>
  <c r="G43" i="70"/>
  <c r="G64" i="70" s="1"/>
  <c r="G86" i="70" s="1"/>
  <c r="I59" i="69"/>
  <c r="I42" i="69"/>
  <c r="I38" i="69"/>
  <c r="I28" i="69"/>
  <c r="I23" i="69"/>
  <c r="G23" i="69"/>
  <c r="G46" i="69"/>
  <c r="G42" i="69"/>
  <c r="G38" i="69"/>
  <c r="G28" i="69"/>
  <c r="G80" i="69"/>
  <c r="I80" i="69"/>
  <c r="I48" i="68"/>
  <c r="I49" i="68"/>
  <c r="I50" i="68"/>
  <c r="I51" i="68"/>
  <c r="I52" i="68"/>
  <c r="I53" i="68"/>
  <c r="I54" i="68"/>
  <c r="I55" i="68"/>
  <c r="I56" i="68"/>
  <c r="I47" i="68"/>
  <c r="I31" i="68"/>
  <c r="G48" i="68"/>
  <c r="G49" i="68"/>
  <c r="G50" i="68"/>
  <c r="G51" i="68"/>
  <c r="G52" i="68"/>
  <c r="G53" i="68"/>
  <c r="G54" i="68"/>
  <c r="G55" i="68"/>
  <c r="G56" i="68"/>
  <c r="G47" i="68"/>
  <c r="G31" i="68"/>
  <c r="G87" i="70" l="1"/>
  <c r="G88" i="70" s="1"/>
  <c r="I87" i="70"/>
  <c r="I88" i="70" s="1"/>
  <c r="I43" i="69"/>
  <c r="I60" i="69" s="1"/>
  <c r="I81" i="69" s="1"/>
  <c r="G43" i="69"/>
  <c r="G60" i="69" s="1"/>
  <c r="G81" i="69" s="1"/>
  <c r="G57" i="68"/>
  <c r="I57" i="68"/>
  <c r="I76" i="68"/>
  <c r="G76" i="68"/>
  <c r="I75" i="68"/>
  <c r="G75" i="68"/>
  <c r="I74" i="68"/>
  <c r="G74" i="68"/>
  <c r="I73" i="68"/>
  <c r="G73" i="68"/>
  <c r="I72" i="68"/>
  <c r="G72" i="68"/>
  <c r="I71" i="68"/>
  <c r="G71" i="68"/>
  <c r="I70" i="68"/>
  <c r="G70" i="68"/>
  <c r="I69" i="68"/>
  <c r="G69" i="68"/>
  <c r="G68" i="68"/>
  <c r="I67" i="68"/>
  <c r="G67" i="68"/>
  <c r="I66" i="68"/>
  <c r="G66" i="68"/>
  <c r="I64" i="68"/>
  <c r="G64" i="68"/>
  <c r="I63" i="68"/>
  <c r="G63" i="68"/>
  <c r="I62" i="68"/>
  <c r="G62" i="68"/>
  <c r="I61" i="68"/>
  <c r="G61" i="68"/>
  <c r="I59" i="68"/>
  <c r="I60" i="68" s="1"/>
  <c r="G59" i="68"/>
  <c r="G60" i="68" s="1"/>
  <c r="I45" i="68"/>
  <c r="G45" i="68"/>
  <c r="I44" i="68"/>
  <c r="G44" i="68"/>
  <c r="I41" i="68"/>
  <c r="G41" i="68"/>
  <c r="I40" i="68"/>
  <c r="G40" i="68"/>
  <c r="I39" i="68"/>
  <c r="G39" i="68"/>
  <c r="I37" i="68"/>
  <c r="G37" i="68"/>
  <c r="I36" i="68"/>
  <c r="G36" i="68"/>
  <c r="I35" i="68"/>
  <c r="G35" i="68"/>
  <c r="I34" i="68"/>
  <c r="G34" i="68"/>
  <c r="I33" i="68"/>
  <c r="G33" i="68"/>
  <c r="I32" i="68"/>
  <c r="G32" i="68"/>
  <c r="I30" i="68"/>
  <c r="G30" i="68"/>
  <c r="I29" i="68"/>
  <c r="G29" i="68"/>
  <c r="F28" i="68"/>
  <c r="I27" i="68"/>
  <c r="G27" i="68"/>
  <c r="I26" i="68"/>
  <c r="G26" i="68"/>
  <c r="I25" i="68"/>
  <c r="G25" i="68"/>
  <c r="I24" i="68"/>
  <c r="G24" i="68"/>
  <c r="B24" i="68"/>
  <c r="B25" i="68" s="1"/>
  <c r="B26" i="68" s="1"/>
  <c r="B27" i="68" s="1"/>
  <c r="I22" i="68"/>
  <c r="G22" i="68"/>
  <c r="I21" i="68"/>
  <c r="G21" i="68"/>
  <c r="I20" i="68"/>
  <c r="G20" i="68"/>
  <c r="I19" i="68"/>
  <c r="G19" i="68"/>
  <c r="I18" i="68"/>
  <c r="G18" i="68"/>
  <c r="I16" i="68"/>
  <c r="G16" i="68"/>
  <c r="I15" i="68"/>
  <c r="I17" i="68" s="1"/>
  <c r="G15" i="68"/>
  <c r="I82" i="69" l="1"/>
  <c r="I83" i="69" s="1"/>
  <c r="G82" i="69"/>
  <c r="G83" i="69" s="1"/>
  <c r="I46" i="68"/>
  <c r="I42" i="68"/>
  <c r="I38" i="68"/>
  <c r="G17" i="68"/>
  <c r="I77" i="68"/>
  <c r="G77" i="68"/>
  <c r="G65" i="68"/>
  <c r="I65" i="68"/>
  <c r="G46" i="68"/>
  <c r="G42" i="68"/>
  <c r="I23" i="68"/>
  <c r="G38" i="68"/>
  <c r="G28" i="68"/>
  <c r="G23" i="68"/>
  <c r="I28" i="68"/>
  <c r="I32" i="67"/>
  <c r="I33" i="67"/>
  <c r="I35" i="67"/>
  <c r="I37" i="67"/>
  <c r="I21" i="67"/>
  <c r="I23" i="67"/>
  <c r="I24" i="67"/>
  <c r="I25" i="67"/>
  <c r="I28" i="67"/>
  <c r="I42" i="67"/>
  <c r="G21" i="67"/>
  <c r="G23" i="67"/>
  <c r="G24" i="67"/>
  <c r="G25" i="67"/>
  <c r="G28" i="67"/>
  <c r="G32" i="67"/>
  <c r="G33" i="67"/>
  <c r="G35" i="67"/>
  <c r="G37" i="67"/>
  <c r="G42" i="67"/>
  <c r="G46" i="67"/>
  <c r="I46" i="67"/>
  <c r="I65" i="67"/>
  <c r="I55" i="67"/>
  <c r="I57" i="67"/>
  <c r="I58" i="67"/>
  <c r="I59" i="67"/>
  <c r="I60" i="67"/>
  <c r="I61" i="67"/>
  <c r="I62" i="67"/>
  <c r="I63" i="67"/>
  <c r="I64" i="67"/>
  <c r="I54" i="67"/>
  <c r="I50" i="67"/>
  <c r="I51" i="67"/>
  <c r="I52" i="67"/>
  <c r="I49" i="67"/>
  <c r="I47" i="67"/>
  <c r="I44" i="67"/>
  <c r="I43" i="67"/>
  <c r="I40" i="67"/>
  <c r="I39" i="67"/>
  <c r="I38" i="67"/>
  <c r="I34" i="67"/>
  <c r="I36" i="67"/>
  <c r="I31" i="67"/>
  <c r="I30" i="67"/>
  <c r="I29" i="67"/>
  <c r="I27" i="67"/>
  <c r="I26" i="67"/>
  <c r="I20" i="67"/>
  <c r="I22" i="67"/>
  <c r="I19" i="67"/>
  <c r="I18" i="67"/>
  <c r="I16" i="67"/>
  <c r="I15" i="67"/>
  <c r="G36" i="67"/>
  <c r="G34" i="67"/>
  <c r="G53" i="67"/>
  <c r="G45" i="67"/>
  <c r="G41" i="67"/>
  <c r="G55" i="67"/>
  <c r="G56" i="67"/>
  <c r="G57" i="67"/>
  <c r="G58" i="67"/>
  <c r="G59" i="67"/>
  <c r="G65" i="67" s="1"/>
  <c r="G66" i="67" s="1"/>
  <c r="G67" i="67" s="1"/>
  <c r="G60" i="67"/>
  <c r="G61" i="67"/>
  <c r="G62" i="67"/>
  <c r="G63" i="67"/>
  <c r="G64" i="67"/>
  <c r="G54" i="67"/>
  <c r="I53" i="67"/>
  <c r="G50" i="67"/>
  <c r="G51" i="67"/>
  <c r="G52" i="67"/>
  <c r="G48" i="67"/>
  <c r="G49" i="67"/>
  <c r="G47" i="67"/>
  <c r="G44" i="67"/>
  <c r="G43" i="67"/>
  <c r="G40" i="67"/>
  <c r="G39" i="67"/>
  <c r="G38" i="67"/>
  <c r="G30" i="67"/>
  <c r="G31" i="67"/>
  <c r="G29" i="67"/>
  <c r="G26" i="67"/>
  <c r="G27" i="67"/>
  <c r="G20" i="67"/>
  <c r="G22" i="67"/>
  <c r="G19" i="67"/>
  <c r="G18" i="67"/>
  <c r="G16" i="67"/>
  <c r="G15" i="67"/>
  <c r="H27" i="67"/>
  <c r="H26" i="67"/>
  <c r="F28" i="67"/>
  <c r="B24" i="67"/>
  <c r="B25" i="67"/>
  <c r="B26" i="67"/>
  <c r="B27" i="67"/>
  <c r="I48" i="67"/>
  <c r="I66" i="67"/>
  <c r="I67" i="67" s="1"/>
  <c r="I45" i="67"/>
  <c r="I41" i="67"/>
  <c r="I17" i="67"/>
  <c r="G17" i="67"/>
  <c r="I58" i="66"/>
  <c r="G46" i="66"/>
  <c r="G49" i="66"/>
  <c r="G50" i="66"/>
  <c r="G57" i="66"/>
  <c r="G42" i="66"/>
  <c r="G45" i="66"/>
  <c r="G58" i="66"/>
  <c r="I45" i="66"/>
  <c r="I41" i="66"/>
  <c r="G41" i="66"/>
  <c r="I39" i="66"/>
  <c r="G37" i="66"/>
  <c r="G36" i="66"/>
  <c r="G38" i="66"/>
  <c r="G39" i="66"/>
  <c r="I35" i="66"/>
  <c r="I38" i="66"/>
  <c r="G35" i="66"/>
  <c r="I34" i="66"/>
  <c r="G34" i="66"/>
  <c r="I30" i="66"/>
  <c r="G30" i="66"/>
  <c r="I23" i="66"/>
  <c r="G23" i="66"/>
  <c r="I56" i="66"/>
  <c r="G56" i="66"/>
  <c r="I55" i="66"/>
  <c r="G55" i="66"/>
  <c r="I54" i="66"/>
  <c r="G54" i="66"/>
  <c r="I53" i="66"/>
  <c r="G53" i="66"/>
  <c r="I46" i="66"/>
  <c r="I57" i="66"/>
  <c r="I42" i="66"/>
  <c r="I37" i="66"/>
  <c r="I17" i="66"/>
  <c r="G17" i="66"/>
  <c r="I16" i="66"/>
  <c r="G16" i="66"/>
  <c r="I15" i="66"/>
  <c r="G15" i="66"/>
  <c r="I59" i="66"/>
  <c r="I60" i="66"/>
  <c r="I61" i="66"/>
  <c r="G26" i="65"/>
  <c r="G28" i="65"/>
  <c r="G29" i="65"/>
  <c r="G30" i="65"/>
  <c r="G31" i="65"/>
  <c r="G32" i="65"/>
  <c r="G33" i="65"/>
  <c r="G34" i="65"/>
  <c r="I26" i="65"/>
  <c r="I19" i="65"/>
  <c r="I21" i="65"/>
  <c r="I22" i="65"/>
  <c r="I15" i="65"/>
  <c r="I16" i="65"/>
  <c r="I17" i="65"/>
  <c r="I23" i="65"/>
  <c r="G18" i="65"/>
  <c r="G19" i="65"/>
  <c r="G21" i="65"/>
  <c r="G20" i="65"/>
  <c r="G22" i="65"/>
  <c r="G15" i="65"/>
  <c r="G16" i="65"/>
  <c r="G17" i="65"/>
  <c r="G23" i="65"/>
  <c r="I30" i="65"/>
  <c r="I31" i="65"/>
  <c r="I32" i="65"/>
  <c r="I33" i="65"/>
  <c r="I34" i="65"/>
  <c r="I24" i="65"/>
  <c r="I25" i="65"/>
  <c r="I35" i="65"/>
  <c r="I36" i="65"/>
  <c r="I37" i="65"/>
  <c r="I38" i="65"/>
  <c r="G24" i="65"/>
  <c r="G25" i="65"/>
  <c r="G35" i="65"/>
  <c r="G36" i="65"/>
  <c r="G37" i="65"/>
  <c r="G38" i="65"/>
  <c r="G23" i="64"/>
  <c r="I23" i="64"/>
  <c r="I24" i="64"/>
  <c r="I25" i="64"/>
  <c r="I26" i="64"/>
  <c r="I27" i="64"/>
  <c r="I28" i="64"/>
  <c r="I29" i="64"/>
  <c r="G25" i="64"/>
  <c r="G26" i="64"/>
  <c r="G27" i="64"/>
  <c r="G28" i="64"/>
  <c r="G29" i="64"/>
  <c r="H23" i="64"/>
  <c r="I21" i="64"/>
  <c r="I22" i="64"/>
  <c r="I30" i="64"/>
  <c r="G21" i="64"/>
  <c r="G22" i="64"/>
  <c r="G30" i="64"/>
  <c r="G18" i="64"/>
  <c r="G19" i="64"/>
  <c r="G15" i="64"/>
  <c r="G16" i="64"/>
  <c r="G17" i="64"/>
  <c r="G20" i="64"/>
  <c r="G31" i="64"/>
  <c r="I18" i="64"/>
  <c r="I16" i="64"/>
  <c r="I15" i="64"/>
  <c r="I17" i="64"/>
  <c r="I19" i="64"/>
  <c r="I20" i="64"/>
  <c r="I31" i="64"/>
  <c r="G32" i="64"/>
  <c r="G33" i="64"/>
  <c r="I32" i="64"/>
  <c r="I33" i="64"/>
  <c r="H21" i="63"/>
  <c r="H22" i="63"/>
  <c r="H23" i="63"/>
  <c r="H24" i="63"/>
  <c r="H19" i="63"/>
  <c r="H17" i="63"/>
  <c r="H20" i="63"/>
  <c r="F21" i="63"/>
  <c r="F22" i="63"/>
  <c r="F23" i="63"/>
  <c r="F24" i="63"/>
  <c r="F18" i="63"/>
  <c r="F19" i="63"/>
  <c r="F15" i="63"/>
  <c r="F16" i="63"/>
  <c r="F17" i="63"/>
  <c r="F20" i="63"/>
  <c r="G20" i="62"/>
  <c r="G21" i="62"/>
  <c r="G22" i="62"/>
  <c r="H22" i="62"/>
  <c r="G23" i="62"/>
  <c r="H23" i="62"/>
  <c r="G24" i="62"/>
  <c r="H24" i="62"/>
  <c r="G25" i="62"/>
  <c r="H25" i="62"/>
  <c r="G17" i="62"/>
  <c r="H17" i="62"/>
  <c r="G19" i="62"/>
  <c r="H19" i="62"/>
  <c r="H20" i="62"/>
  <c r="G16" i="62"/>
  <c r="H16" i="62"/>
  <c r="F25" i="62"/>
  <c r="F24" i="62"/>
  <c r="F23" i="62"/>
  <c r="F22" i="62"/>
  <c r="F19" i="62"/>
  <c r="F20" i="62"/>
  <c r="F17" i="62"/>
  <c r="F16" i="62"/>
  <c r="H26" i="62"/>
  <c r="H27" i="62"/>
  <c r="H18" i="62"/>
  <c r="H21" i="62"/>
  <c r="F18" i="62"/>
  <c r="F21" i="62"/>
  <c r="F26" i="62"/>
  <c r="F27" i="62"/>
  <c r="H54" i="61"/>
  <c r="H55" i="61"/>
  <c r="H43" i="61"/>
  <c r="H44" i="61"/>
  <c r="H45" i="61"/>
  <c r="H46" i="61"/>
  <c r="H47" i="61"/>
  <c r="H48" i="61"/>
  <c r="H49" i="61"/>
  <c r="H50" i="61"/>
  <c r="H51" i="61"/>
  <c r="H52" i="61"/>
  <c r="H53" i="61"/>
  <c r="H56" i="61"/>
  <c r="H23" i="61"/>
  <c r="H24" i="61"/>
  <c r="G21" i="61"/>
  <c r="H21" i="61"/>
  <c r="H22" i="61"/>
  <c r="H25" i="61"/>
  <c r="H26" i="61"/>
  <c r="H27" i="61"/>
  <c r="H33" i="61"/>
  <c r="H34" i="61"/>
  <c r="H35" i="61"/>
  <c r="H36" i="61"/>
  <c r="H19" i="61"/>
  <c r="H18" i="61"/>
  <c r="H20" i="61"/>
  <c r="H28" i="61"/>
  <c r="H29" i="61"/>
  <c r="H30" i="61"/>
  <c r="H31" i="61"/>
  <c r="H32" i="61"/>
  <c r="H38" i="61"/>
  <c r="H39" i="61"/>
  <c r="G40" i="61"/>
  <c r="H40" i="61"/>
  <c r="F38" i="61"/>
  <c r="F39" i="61"/>
  <c r="F40" i="61"/>
  <c r="F41" i="61"/>
  <c r="H57" i="61"/>
  <c r="H58" i="61"/>
  <c r="H59" i="61"/>
  <c r="H60" i="61"/>
  <c r="H62" i="61"/>
  <c r="H63" i="61"/>
  <c r="H64" i="61"/>
  <c r="H65" i="61"/>
  <c r="H66" i="61"/>
  <c r="H67" i="61"/>
  <c r="H68" i="61"/>
  <c r="F57" i="61"/>
  <c r="F58" i="61"/>
  <c r="F59" i="61"/>
  <c r="F60" i="61"/>
  <c r="F62" i="61"/>
  <c r="F63" i="61"/>
  <c r="F64" i="61"/>
  <c r="F65" i="61"/>
  <c r="F66" i="61"/>
  <c r="F67" i="61"/>
  <c r="F68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33" i="61"/>
  <c r="F34" i="61"/>
  <c r="F35" i="61"/>
  <c r="F36" i="61"/>
  <c r="F28" i="61"/>
  <c r="F29" i="61"/>
  <c r="F30" i="61"/>
  <c r="F31" i="61"/>
  <c r="F32" i="61"/>
  <c r="F21" i="61"/>
  <c r="F22" i="61"/>
  <c r="F23" i="61"/>
  <c r="F24" i="61"/>
  <c r="F25" i="61"/>
  <c r="F26" i="61"/>
  <c r="F27" i="61"/>
  <c r="F18" i="61"/>
  <c r="F19" i="61"/>
  <c r="F20" i="61"/>
  <c r="G65" i="60"/>
  <c r="G62" i="60"/>
  <c r="G60" i="60"/>
  <c r="G53" i="60"/>
  <c r="H53" i="60"/>
  <c r="G54" i="60"/>
  <c r="H54" i="60"/>
  <c r="G55" i="60"/>
  <c r="G56" i="60"/>
  <c r="G57" i="60"/>
  <c r="H57" i="60"/>
  <c r="G52" i="60"/>
  <c r="H52" i="60"/>
  <c r="H55" i="60"/>
  <c r="H56" i="60"/>
  <c r="F52" i="60"/>
  <c r="F43" i="60"/>
  <c r="F44" i="60"/>
  <c r="F45" i="60"/>
  <c r="F46" i="60"/>
  <c r="F47" i="60"/>
  <c r="F48" i="60"/>
  <c r="F49" i="60"/>
  <c r="F50" i="60"/>
  <c r="F51" i="60"/>
  <c r="F53" i="60"/>
  <c r="F54" i="60"/>
  <c r="F55" i="60"/>
  <c r="F56" i="60"/>
  <c r="F57" i="60"/>
  <c r="F58" i="60"/>
  <c r="H50" i="60"/>
  <c r="G48" i="60"/>
  <c r="G47" i="60"/>
  <c r="G44" i="60"/>
  <c r="G45" i="60"/>
  <c r="G43" i="60"/>
  <c r="G46" i="60"/>
  <c r="G40" i="60"/>
  <c r="G36" i="60"/>
  <c r="G35" i="60"/>
  <c r="G34" i="60"/>
  <c r="G32" i="60"/>
  <c r="G31" i="60"/>
  <c r="G30" i="60"/>
  <c r="G26" i="60"/>
  <c r="G25" i="60"/>
  <c r="G24" i="60"/>
  <c r="G23" i="60"/>
  <c r="G22" i="60"/>
  <c r="G20" i="60"/>
  <c r="H43" i="60"/>
  <c r="H44" i="60"/>
  <c r="H45" i="60"/>
  <c r="H46" i="60"/>
  <c r="H47" i="60"/>
  <c r="H48" i="60"/>
  <c r="H49" i="60"/>
  <c r="H51" i="60"/>
  <c r="H58" i="60"/>
  <c r="H60" i="60"/>
  <c r="F60" i="60"/>
  <c r="H30" i="60"/>
  <c r="F30" i="60"/>
  <c r="F34" i="60"/>
  <c r="F35" i="60"/>
  <c r="F36" i="60"/>
  <c r="F40" i="60"/>
  <c r="H24" i="60"/>
  <c r="H25" i="60"/>
  <c r="H26" i="60"/>
  <c r="F24" i="60"/>
  <c r="F25" i="60"/>
  <c r="F26" i="60"/>
  <c r="F27" i="60"/>
  <c r="H27" i="60"/>
  <c r="H61" i="60"/>
  <c r="H59" i="60"/>
  <c r="F61" i="60"/>
  <c r="F59" i="60"/>
  <c r="F32" i="60"/>
  <c r="H31" i="60"/>
  <c r="H32" i="60"/>
  <c r="F31" i="60"/>
  <c r="H23" i="60"/>
  <c r="F23" i="60"/>
  <c r="H69" i="60"/>
  <c r="F69" i="60"/>
  <c r="H68" i="60"/>
  <c r="F68" i="60"/>
  <c r="H67" i="60"/>
  <c r="F67" i="60"/>
  <c r="H66" i="60"/>
  <c r="F66" i="60"/>
  <c r="H65" i="60"/>
  <c r="F65" i="60"/>
  <c r="H64" i="60"/>
  <c r="F64" i="60"/>
  <c r="H62" i="60"/>
  <c r="F62" i="60"/>
  <c r="H36" i="60"/>
  <c r="H35" i="60"/>
  <c r="H34" i="60"/>
  <c r="H40" i="60"/>
  <c r="H39" i="60"/>
  <c r="F39" i="60"/>
  <c r="H29" i="60"/>
  <c r="F29" i="60"/>
  <c r="H22" i="60"/>
  <c r="F22" i="60"/>
  <c r="H20" i="60"/>
  <c r="F20" i="60"/>
  <c r="H19" i="60"/>
  <c r="F19" i="60"/>
  <c r="F28" i="60"/>
  <c r="F41" i="60"/>
  <c r="F70" i="60"/>
  <c r="H41" i="60"/>
  <c r="F21" i="60"/>
  <c r="H21" i="60"/>
  <c r="H70" i="60"/>
  <c r="F33" i="60"/>
  <c r="F37" i="60"/>
  <c r="H33" i="60"/>
  <c r="H28" i="60"/>
  <c r="H37" i="60"/>
  <c r="H71" i="60"/>
  <c r="F71" i="60"/>
  <c r="F42" i="60"/>
  <c r="H42" i="60"/>
  <c r="H38" i="60"/>
  <c r="F38" i="60"/>
  <c r="H72" i="60"/>
  <c r="H73" i="60"/>
  <c r="H74" i="60"/>
  <c r="F72" i="60"/>
  <c r="F73" i="60"/>
  <c r="F74" i="60"/>
  <c r="H28" i="62"/>
  <c r="H29" i="62"/>
  <c r="H30" i="62"/>
  <c r="F28" i="62"/>
  <c r="F29" i="62"/>
  <c r="F30" i="62"/>
  <c r="F69" i="61"/>
  <c r="F42" i="61"/>
  <c r="F37" i="61"/>
  <c r="H37" i="61"/>
  <c r="H69" i="61"/>
  <c r="H41" i="61"/>
  <c r="H42" i="61"/>
  <c r="H70" i="61"/>
  <c r="F70" i="61"/>
  <c r="F71" i="61"/>
  <c r="F72" i="61"/>
  <c r="H71" i="61"/>
  <c r="H72" i="61"/>
  <c r="F25" i="63"/>
  <c r="F26" i="63"/>
  <c r="F27" i="63"/>
  <c r="H25" i="63"/>
  <c r="H26" i="63"/>
  <c r="H27" i="63"/>
  <c r="H28" i="63"/>
  <c r="H29" i="63"/>
  <c r="F28" i="63"/>
  <c r="F29" i="63"/>
  <c r="G59" i="66"/>
  <c r="G60" i="66"/>
  <c r="G61" i="66"/>
  <c r="G78" i="68" l="1"/>
  <c r="I78" i="68"/>
  <c r="I43" i="68"/>
  <c r="I58" i="68" s="1"/>
  <c r="G43" i="68"/>
  <c r="I68" i="67"/>
  <c r="I69" i="67" s="1"/>
  <c r="G68" i="67"/>
  <c r="G69" i="67" s="1"/>
  <c r="I79" i="68" l="1"/>
  <c r="I80" i="68" s="1"/>
  <c r="I81" i="68" s="1"/>
  <c r="G58" i="68"/>
  <c r="G79" i="68" s="1"/>
  <c r="G80" i="68" s="1"/>
  <c r="G81" i="68" s="1"/>
</calcChain>
</file>

<file path=xl/sharedStrings.xml><?xml version="1.0" encoding="utf-8"?>
<sst xmlns="http://schemas.openxmlformats.org/spreadsheetml/2006/main" count="1491" uniqueCount="179">
  <si>
    <t>Дүн</t>
  </si>
  <si>
    <t>Танилцсан:</t>
  </si>
  <si>
    <t>Хянасан:</t>
  </si>
  <si>
    <t>Сансрын зургийн тайлал</t>
  </si>
  <si>
    <t>Төсөл, төсөв зохиолт</t>
  </si>
  <si>
    <t>Гүйцэтгэгч:</t>
  </si>
  <si>
    <t>Ажлын нэр, төрөл</t>
  </si>
  <si>
    <t>Тоо</t>
  </si>
  <si>
    <t>Танилцах маршрут</t>
  </si>
  <si>
    <t>Зохион байгуулалт</t>
  </si>
  <si>
    <t>Томилолтын зардал</t>
  </si>
  <si>
    <t>НӨАТ-10 %</t>
  </si>
  <si>
    <t>I</t>
  </si>
  <si>
    <t>II</t>
  </si>
  <si>
    <t>IV</t>
  </si>
  <si>
    <t>Үйлдвэрлэлийн тээвэр</t>
  </si>
  <si>
    <t>Хүн тээвэр</t>
  </si>
  <si>
    <t>Ачаа тээвэр</t>
  </si>
  <si>
    <t>VI</t>
  </si>
  <si>
    <t>VII</t>
  </si>
  <si>
    <t>IX</t>
  </si>
  <si>
    <t>ӨӨРИЙН ХҮЧНИЙ АЖЛЫН ДҮН /I+V+VI+VII+VIII/</t>
  </si>
  <si>
    <t>X</t>
  </si>
  <si>
    <t>XI</t>
  </si>
  <si>
    <t>XII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</si>
  <si>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</si>
  <si>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</si>
  <si>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</si>
  <si>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</si>
  <si>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</si>
  <si>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</si>
  <si>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</si>
  <si>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</si>
  <si>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</si>
  <si>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</si>
  <si>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</si>
  <si>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</si>
  <si>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Зураглалын ажлын дүн</t>
  </si>
  <si>
    <t xml:space="preserve">Сорьцлолтын дүн </t>
  </si>
  <si>
    <t>Тээврийн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</si>
  <si>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</si>
  <si>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</si>
  <si>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</si>
  <si>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</si>
  <si>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</si>
  <si>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</si>
  <si>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х.ө</t>
  </si>
  <si>
    <t>кв.км</t>
  </si>
  <si>
    <t>т.км</t>
  </si>
  <si>
    <t>Хоёрдогч литогеохимийн сорьц тороор</t>
  </si>
  <si>
    <t>сорьц</t>
  </si>
  <si>
    <t>км</t>
  </si>
  <si>
    <t>%</t>
  </si>
  <si>
    <t>Дээж бутлах- жижиг /200 гр хүртэл/</t>
  </si>
  <si>
    <t>ICP элемент / 20 элемент/</t>
  </si>
  <si>
    <t>кв.м</t>
  </si>
  <si>
    <t>Байрны түрээс / сард 135 кв.м /</t>
  </si>
  <si>
    <t>Фондын материал</t>
  </si>
  <si>
    <t>тодотгол</t>
  </si>
  <si>
    <t>Хөдөө ажлын зочид буудал</t>
  </si>
  <si>
    <t>Цахилгаан үүсгүүрийн шатахуун</t>
  </si>
  <si>
    <t>л</t>
  </si>
  <si>
    <t>ш</t>
  </si>
  <si>
    <t>Хьюндай маяти</t>
  </si>
  <si>
    <t>Краз-252</t>
  </si>
  <si>
    <t>Зил-131</t>
  </si>
  <si>
    <t>Захирал</t>
  </si>
  <si>
    <t>Ерөнхий геологич</t>
  </si>
  <si>
    <t>Төсвийн дүн: .5,498,850,198 /төгрөгөөр/</t>
  </si>
  <si>
    <t>УЛСЫН ТӨСВИЙН ХӨРӨНГӨӨР ХЭРЭГЖҮҮЛЖ БАЙГАА " ЭРЭЛ ҮНЭЛГЭЭ-4-2022" ТӨСЛИЙН</t>
  </si>
  <si>
    <t>Геологийн Судалгааны Төв</t>
  </si>
  <si>
    <t>Эдийн засагч</t>
  </si>
  <si>
    <t>/Н.Ганболд/</t>
  </si>
  <si>
    <t>/Г.Мөнхзул/</t>
  </si>
  <si>
    <t>/Б.Содовжамц/</t>
  </si>
  <si>
    <t>/Э.Мөнх-Ирээдүй/</t>
  </si>
  <si>
    <t>Эрлийн маршрут</t>
  </si>
  <si>
    <t>Авто маршрут</t>
  </si>
  <si>
    <t>Цэглэн сорьц</t>
  </si>
  <si>
    <t>Штуф сорьц</t>
  </si>
  <si>
    <t>Дээж бутлах- жижиг /хувааллтай 2кг хүртэл/</t>
  </si>
  <si>
    <t>Байгаль орчин нөхөн сэргээх</t>
  </si>
  <si>
    <t>Хүн тээвэр: хот хоорондын автобус/ 1талдаа/</t>
  </si>
  <si>
    <t>билет</t>
  </si>
  <si>
    <t>ТХ-ийн татвар, хураамж: Фургон</t>
  </si>
  <si>
    <t>1:25 000-ны масштабын эрэл</t>
  </si>
  <si>
    <t>1:10 000-ны масштабын эрэл</t>
  </si>
  <si>
    <t>Эрэл шалгалтын маршрут</t>
  </si>
  <si>
    <t>III</t>
  </si>
  <si>
    <t>V</t>
  </si>
  <si>
    <t>VIII</t>
  </si>
  <si>
    <t>Протолочекийн сорьц</t>
  </si>
  <si>
    <t>Хээрийн ажлын дүн</t>
  </si>
  <si>
    <t>протолочикийн дээж бутлах</t>
  </si>
  <si>
    <t>Алт</t>
  </si>
  <si>
    <t>Мөнгө</t>
  </si>
  <si>
    <t>Эрдэсийн хураангуй</t>
  </si>
  <si>
    <t>Протолочкийн дээж баяжуулах</t>
  </si>
  <si>
    <t>Лабораторийн дүн</t>
  </si>
  <si>
    <t>Зөвлөхийн ажил</t>
  </si>
  <si>
    <t>Шаварлаг эрдэс тодорхойлох</t>
  </si>
  <si>
    <t>Аншлиф бэлтгэх</t>
  </si>
  <si>
    <t>Тунгалаг шлиф бэлтгэх</t>
  </si>
  <si>
    <t>Минераграфын бүрэн</t>
  </si>
  <si>
    <t>Петрографийн хураангуй</t>
  </si>
  <si>
    <t>дээж</t>
  </si>
  <si>
    <t>2022 оны 10 дүгээр сарын 1-нээс 10 дүгээр сарын 31-ний өдөр хүртэл</t>
  </si>
  <si>
    <t>Суурин боловсруулалт</t>
  </si>
  <si>
    <t>2022 оны 11 дүгээр сарын 1-нээс 11 дүгээр сарын 30-ний өдөр хүртэл</t>
  </si>
  <si>
    <t>2023 оны 01 дүгээр сарын 1-нээс 01 дүгээр сарын 31-ний өдөр хүртэл</t>
  </si>
  <si>
    <t>Геологийн Судалгаа-Шинжилгээний Төв</t>
  </si>
  <si>
    <t>/Д.Мөнхбаатар/</t>
  </si>
  <si>
    <t xml:space="preserve">ӨӨРИЙН ХҮЧНИЙ АЖЛЫН ДҮН </t>
  </si>
  <si>
    <t>ГАДНЫ БАЙГУУЛЛАГЫН ДҮН</t>
  </si>
  <si>
    <t>НИЙТ АЖЛЫН ЦЭВЭР ДҮН</t>
  </si>
  <si>
    <t xml:space="preserve">НИЙТ АЖЛЫН ДҮН </t>
  </si>
  <si>
    <t>/Г.Батзориг/</t>
  </si>
  <si>
    <t>2023 оны 02 дүгээр сарын 1-нээс 02 дүгээр сарын 28-ний өдөр хүртэл</t>
  </si>
  <si>
    <t>2023 оны 03 дүгээр сарын 1-нээс 03 дүгээр сарын 31-ний өдөр хүртэл</t>
  </si>
  <si>
    <t>Соронзон зураглал</t>
  </si>
  <si>
    <t>Геофизикийн дүн</t>
  </si>
  <si>
    <t>төг</t>
  </si>
  <si>
    <t>2023 оны 04 дүгээр сарын 1-нээс 04 дүгээр сарын 30-ний өдөр хүртэл</t>
  </si>
  <si>
    <t>Төсвийн дүн: .5,496,872,838 /төгрөгөөр/</t>
  </si>
  <si>
    <t>Хүн тээвэр: УАЗ Фургон</t>
  </si>
  <si>
    <t>Хөдөө ажлын дүн</t>
  </si>
  <si>
    <t>керний хайрцаг /HQ/</t>
  </si>
  <si>
    <t>/Д.Отгонбаатар/</t>
  </si>
  <si>
    <t>1:10 000-ны  масштабын эрэл</t>
  </si>
  <si>
    <t>1:5000-ны масштабын эрэл</t>
  </si>
  <si>
    <t>Эрэл-шалгалтын маршрут</t>
  </si>
  <si>
    <t>Шлихийн дээжлэлт авах, угаах</t>
  </si>
  <si>
    <t>Штуфын сорьц</t>
  </si>
  <si>
    <t>Ховилон сорьц</t>
  </si>
  <si>
    <t>Сорьцлолтын дүн</t>
  </si>
  <si>
    <t>Үйлдвэрлэлийн тээвэр: УАЗ Фургон</t>
  </si>
  <si>
    <t>Ачаа тээвэр: Хьюндай маяти</t>
  </si>
  <si>
    <t xml:space="preserve">Хээрийн ажлын дүн </t>
  </si>
  <si>
    <t>Гадаад хяналт /20 элемент /</t>
  </si>
  <si>
    <t>Гадны лабораторийн дүн</t>
  </si>
  <si>
    <t>Албадмал туйлшралын дундаж градиент   /АТ-ДГ/</t>
  </si>
  <si>
    <t>Албадмал туйлшралын поль-дипол   /АТ-ПД/</t>
  </si>
  <si>
    <t>Хүн тээвэр: Хот хоорондын автобус /1 талдаа/</t>
  </si>
  <si>
    <t>2023 оны 05 дугаар сарын 1-нээс 05 дугаар сарын 31-ний өдөр хүртэл</t>
  </si>
  <si>
    <t>Суваг малтах, булах /механик/</t>
  </si>
  <si>
    <t>куб.м</t>
  </si>
  <si>
    <t>Сувгын баримтжуулалт</t>
  </si>
  <si>
    <t>т.м</t>
  </si>
  <si>
    <t>Баганат өрөмдлөг</t>
  </si>
  <si>
    <t>Цооногын баримтжуулалт</t>
  </si>
  <si>
    <t>Дүн /10-13/</t>
  </si>
  <si>
    <t>Анхдагч геохимийн сорьц</t>
  </si>
  <si>
    <t>Керний сорьц</t>
  </si>
  <si>
    <t>Хөдөө ажлын томилолт</t>
  </si>
  <si>
    <t>Хүндийн хүчний судалгаа</t>
  </si>
  <si>
    <t>ф.цэг</t>
  </si>
  <si>
    <t>2023 оны 06 дугаар сарын 1-нээс 06 дугаар сарын 30-ний өдөр хүртэл</t>
  </si>
  <si>
    <t>Төсвийн дүн: .5,496,850,198 /төгрөгөөр/</t>
  </si>
  <si>
    <t xml:space="preserve">  </t>
  </si>
  <si>
    <t>2023 оны 07 дугаар сарын 1-нээс 07 дугаар сарын 31-ний өдөр хүртэл</t>
  </si>
  <si>
    <t>Төсвийн дүн: .5,498,852,838 /төгрөгөөр/</t>
  </si>
  <si>
    <t>Палеонтологи, үр тоосонцорын дээж</t>
  </si>
  <si>
    <t>Дээж бутлах-том /2-3кг дээш/</t>
  </si>
  <si>
    <t>Дээж бутлах-жижиг /хуваалттай 2кг хүртэл/</t>
  </si>
  <si>
    <t>Дээж бутлах-жижиг /200гр хүртэл/</t>
  </si>
  <si>
    <t>ICP элемент /20 элемент/</t>
  </si>
  <si>
    <t>Алт- /AAS  пробир/</t>
  </si>
  <si>
    <t>Мөнгө- /AAS/</t>
  </si>
  <si>
    <t>/                                /</t>
  </si>
  <si>
    <t>2023 оны 08 дугаар сарын 1-нээс 08 дугаар сарын 31-ний өдөр хүртэл</t>
  </si>
  <si>
    <t>Нүүрсний хими</t>
  </si>
  <si>
    <t>Протолочкийн дээж бутлах /1мм хүртэл/</t>
  </si>
  <si>
    <t>Силикатын  шинжилгээ</t>
  </si>
  <si>
    <t>/   Цэрэндулам/</t>
  </si>
  <si>
    <t>Анги татан буулгалт</t>
  </si>
  <si>
    <t>ХБАМ</t>
  </si>
  <si>
    <t>Топо ажил</t>
  </si>
  <si>
    <t>2023 оны 10 дугаар сарын 1-нээс 10 дугаар сарын 31-ний өдөр хүртэл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</si>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</sst>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_(* #,##0.0_);_(* \(#,##0.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sz val="10"/>
      <name val="Arial Mon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Font="1"/>
    <xf numFmtId="0" fontId="6" fillId="0" borderId="0" xfId="0" applyFont="1"/>
    <xf numFmtId="0" fontId="0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right" vertical="center"/>
    </xf>
    <xf numFmtId="167" fontId="8" fillId="2" borderId="3" xfId="0" applyNumberFormat="1" applyFont="1" applyFill="1" applyBorder="1" applyAlignment="1">
      <alignment horizontal="right" vertical="center"/>
    </xf>
    <xf numFmtId="43" fontId="7" fillId="0" borderId="3" xfId="7" applyFont="1" applyBorder="1" applyAlignment="1">
      <alignment horizontal="right" vertical="center"/>
    </xf>
    <xf numFmtId="43" fontId="8" fillId="2" borderId="3" xfId="7" applyFont="1" applyFill="1" applyBorder="1" applyAlignment="1">
      <alignment horizontal="right" vertical="center"/>
    </xf>
    <xf numFmtId="43" fontId="10" fillId="0" borderId="3" xfId="7" applyFont="1" applyFill="1" applyBorder="1" applyAlignment="1">
      <alignment horizontal="right" vertical="center"/>
    </xf>
    <xf numFmtId="43" fontId="8" fillId="0" borderId="3" xfId="7" applyFont="1" applyFill="1" applyBorder="1" applyAlignment="1">
      <alignment horizontal="right" vertical="center"/>
    </xf>
    <xf numFmtId="43" fontId="10" fillId="0" borderId="3" xfId="7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3" fontId="15" fillId="0" borderId="3" xfId="0" applyNumberFormat="1" applyFont="1" applyBorder="1" applyAlignment="1">
      <alignment horizontal="right" vertical="center"/>
    </xf>
    <xf numFmtId="43" fontId="15" fillId="0" borderId="3" xfId="7" applyFont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horizontal="right" vertical="center"/>
    </xf>
    <xf numFmtId="43" fontId="16" fillId="2" borderId="3" xfId="7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Fill="1" applyBorder="1" applyAlignment="1">
      <alignment horizontal="right" vertical="center"/>
    </xf>
    <xf numFmtId="43" fontId="15" fillId="0" borderId="3" xfId="7" applyFont="1" applyFill="1" applyBorder="1" applyAlignment="1">
      <alignment horizontal="right" vertical="center"/>
    </xf>
    <xf numFmtId="166" fontId="16" fillId="2" borderId="3" xfId="0" applyNumberFormat="1" applyFont="1" applyFill="1" applyBorder="1" applyAlignment="1">
      <alignment horizontal="right" vertical="center"/>
    </xf>
    <xf numFmtId="4" fontId="16" fillId="2" borderId="3" xfId="0" applyNumberFormat="1" applyFont="1" applyFill="1" applyBorder="1" applyAlignment="1">
      <alignment horizontal="right" vertical="center"/>
    </xf>
    <xf numFmtId="166" fontId="15" fillId="0" borderId="3" xfId="0" applyNumberFormat="1" applyFont="1" applyFill="1" applyBorder="1" applyAlignment="1">
      <alignment horizontal="right" vertical="center"/>
    </xf>
    <xf numFmtId="4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166" fontId="16" fillId="2" borderId="3" xfId="7" applyNumberFormat="1" applyFont="1" applyFill="1" applyBorder="1" applyAlignment="1">
      <alignment horizontal="right" vertical="center"/>
    </xf>
    <xf numFmtId="43" fontId="15" fillId="0" borderId="3" xfId="7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horizontal="right" vertical="center"/>
    </xf>
    <xf numFmtId="166" fontId="16" fillId="0" borderId="3" xfId="7" applyNumberFormat="1" applyFont="1" applyFill="1" applyBorder="1" applyAlignment="1">
      <alignment horizontal="right" vertical="center"/>
    </xf>
    <xf numFmtId="43" fontId="16" fillId="0" borderId="3" xfId="7" applyFont="1" applyFill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right" vertical="center"/>
    </xf>
    <xf numFmtId="167" fontId="16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166" fontId="17" fillId="0" borderId="3" xfId="7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right" vertical="center"/>
    </xf>
    <xf numFmtId="43" fontId="17" fillId="2" borderId="3" xfId="7" applyFont="1" applyFill="1" applyBorder="1" applyAlignment="1">
      <alignment horizontal="right" vertical="center"/>
    </xf>
    <xf numFmtId="166" fontId="17" fillId="2" borderId="3" xfId="7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horizontal="right" vertical="center" wrapText="1"/>
    </xf>
    <xf numFmtId="166" fontId="18" fillId="0" borderId="3" xfId="7" applyNumberFormat="1" applyFont="1" applyBorder="1" applyAlignment="1">
      <alignment horizontal="center" vertical="center" wrapText="1"/>
    </xf>
    <xf numFmtId="168" fontId="18" fillId="0" borderId="3" xfId="7" applyNumberFormat="1" applyFont="1" applyBorder="1" applyAlignment="1">
      <alignment horizontal="center" vertical="center" wrapText="1"/>
    </xf>
    <xf numFmtId="166" fontId="19" fillId="0" borderId="3" xfId="7" applyNumberFormat="1" applyFont="1" applyBorder="1" applyAlignment="1">
      <alignment horizontal="center" vertical="center" wrapText="1"/>
    </xf>
    <xf numFmtId="168" fontId="19" fillId="0" borderId="3" xfId="7" applyNumberFormat="1" applyFont="1" applyBorder="1" applyAlignment="1">
      <alignment horizontal="center" vertical="center" wrapText="1"/>
    </xf>
    <xf numFmtId="166" fontId="20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168" fontId="15" fillId="0" borderId="3" xfId="7" applyNumberFormat="1" applyFont="1" applyBorder="1" applyAlignment="1">
      <alignment horizontal="right" vertical="center"/>
    </xf>
    <xf numFmtId="168" fontId="15" fillId="0" borderId="3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right" indent="2"/>
    </xf>
    <xf numFmtId="0" fontId="22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 indent="2"/>
    </xf>
    <xf numFmtId="166" fontId="2" fillId="0" borderId="3" xfId="7" applyNumberFormat="1" applyFont="1" applyBorder="1" applyAlignment="1">
      <alignment horizontal="right" vertical="center"/>
    </xf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 indent="2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 indent="2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indent="44"/>
    </xf>
    <xf numFmtId="0" fontId="13" fillId="0" borderId="0" xfId="0" applyFont="1" applyAlignment="1">
      <alignment horizontal="right" indent="2"/>
    </xf>
    <xf numFmtId="0" fontId="14" fillId="0" borderId="0" xfId="0" applyFont="1" applyAlignment="1">
      <alignment horizontal="left" indent="10"/>
    </xf>
    <xf numFmtId="0" fontId="13" fillId="0" borderId="0" xfId="0" applyFont="1" applyAlignment="1">
      <alignment horizontal="right" indent="1"/>
    </xf>
    <xf numFmtId="0" fontId="13" fillId="0" borderId="0" xfId="0" applyFont="1" applyAlignment="1">
      <alignment horizontal="left"/>
    </xf>
    <xf numFmtId="166" fontId="17" fillId="0" borderId="3" xfId="0" applyNumberFormat="1" applyFont="1" applyFill="1" applyBorder="1" applyAlignment="1">
      <alignment horizontal="right" vertical="center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0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64" t="s">
        <v>41</v>
      </c>
      <c r="B2" s="164"/>
      <c r="C2" s="164"/>
      <c r="D2" s="164"/>
      <c r="E2" s="164"/>
      <c r="F2" s="164"/>
      <c r="G2" s="164"/>
      <c r="H2" s="164"/>
    </row>
    <row r="3" spans="1:8">
      <c r="A3" s="164" t="s">
        <v>42</v>
      </c>
      <c r="B3" s="164"/>
      <c r="C3" s="164"/>
      <c r="D3" s="164"/>
      <c r="E3" s="164"/>
      <c r="F3" s="164"/>
      <c r="G3" s="164"/>
      <c r="H3" s="164"/>
    </row>
    <row r="4" spans="1:8">
      <c r="A4" s="164" t="s">
        <v>43</v>
      </c>
      <c r="B4" s="164"/>
      <c r="C4" s="164"/>
      <c r="D4" s="164"/>
      <c r="E4" s="164"/>
      <c r="F4" s="164"/>
      <c r="G4" s="164"/>
      <c r="H4" s="164"/>
    </row>
    <row r="8" spans="1:8" ht="15">
      <c r="B8" s="169" t="s">
        <v>69</v>
      </c>
      <c r="C8" s="169"/>
      <c r="D8" s="169"/>
      <c r="E8" s="169"/>
      <c r="F8" s="169"/>
      <c r="G8" s="169"/>
      <c r="H8" s="169"/>
    </row>
    <row r="9" spans="1:8" ht="15">
      <c r="B9" s="2"/>
      <c r="C9" s="2"/>
      <c r="D9" s="2"/>
      <c r="E9" s="2"/>
      <c r="F9" s="2"/>
    </row>
    <row r="10" spans="1:8" ht="15">
      <c r="B10" s="169" t="s">
        <v>33</v>
      </c>
      <c r="C10" s="169"/>
      <c r="D10" s="169"/>
      <c r="E10" s="169"/>
      <c r="F10" s="169"/>
      <c r="G10" s="169"/>
      <c r="H10" s="169"/>
    </row>
    <row r="11" spans="1:8" ht="15">
      <c r="B11" s="22"/>
      <c r="C11" s="22"/>
      <c r="D11" s="22"/>
      <c r="E11" s="22" t="s">
        <v>70</v>
      </c>
      <c r="F11" s="22"/>
    </row>
    <row r="12" spans="1:8">
      <c r="A12" s="164" t="s">
        <v>106</v>
      </c>
      <c r="B12" s="164"/>
      <c r="C12" s="164"/>
      <c r="D12" s="164"/>
      <c r="E12" s="164"/>
      <c r="F12" s="164"/>
      <c r="G12" s="164"/>
      <c r="H12" s="164"/>
    </row>
    <row r="13" spans="1:8">
      <c r="A13" s="20"/>
      <c r="B13" s="20"/>
      <c r="C13" s="20"/>
      <c r="D13" s="20"/>
      <c r="E13" s="20"/>
      <c r="F13" s="20"/>
      <c r="G13" s="20"/>
      <c r="H13" s="20"/>
    </row>
    <row r="14" spans="1:8">
      <c r="A14" s="164" t="s">
        <v>68</v>
      </c>
      <c r="B14" s="164"/>
      <c r="C14" s="164"/>
      <c r="D14" s="164"/>
      <c r="E14" s="164"/>
      <c r="F14" s="164"/>
      <c r="G14" s="164"/>
      <c r="H14" s="164"/>
    </row>
    <row r="16" spans="1:8">
      <c r="A16" s="165" t="s">
        <v>32</v>
      </c>
      <c r="B16" s="165" t="s">
        <v>6</v>
      </c>
      <c r="C16" s="166" t="s">
        <v>28</v>
      </c>
      <c r="D16" s="166" t="s">
        <v>29</v>
      </c>
      <c r="E16" s="168" t="s">
        <v>30</v>
      </c>
      <c r="F16" s="168"/>
      <c r="G16" s="168" t="s">
        <v>31</v>
      </c>
      <c r="H16" s="168"/>
    </row>
    <row r="17" spans="1:8">
      <c r="A17" s="165"/>
      <c r="B17" s="165"/>
      <c r="C17" s="167"/>
      <c r="D17" s="167"/>
      <c r="E17" s="23" t="s">
        <v>7</v>
      </c>
      <c r="F17" s="23" t="s">
        <v>0</v>
      </c>
      <c r="G17" s="23" t="s">
        <v>7</v>
      </c>
      <c r="H17" s="23" t="s">
        <v>0</v>
      </c>
    </row>
    <row r="18" spans="1:8">
      <c r="A18" s="23">
        <v>0</v>
      </c>
      <c r="B18" s="23">
        <v>1</v>
      </c>
      <c r="C18" s="24">
        <v>2</v>
      </c>
      <c r="D18" s="24">
        <v>3</v>
      </c>
      <c r="E18" s="23">
        <v>4</v>
      </c>
      <c r="F18" s="23">
        <v>5</v>
      </c>
      <c r="G18" s="23">
        <v>6</v>
      </c>
      <c r="H18" s="23">
        <v>7</v>
      </c>
    </row>
    <row r="19" spans="1:8">
      <c r="A19" s="23"/>
      <c r="B19" s="4" t="s">
        <v>4</v>
      </c>
      <c r="C19" s="23" t="s">
        <v>46</v>
      </c>
      <c r="D19" s="5">
        <v>160000</v>
      </c>
      <c r="E19" s="6"/>
      <c r="F19" s="5">
        <f>E19*D19</f>
        <v>0</v>
      </c>
      <c r="G19" s="6">
        <v>43</v>
      </c>
      <c r="H19" s="5">
        <f>G19*D19</f>
        <v>6880000</v>
      </c>
    </row>
    <row r="20" spans="1:8">
      <c r="A20" s="23"/>
      <c r="B20" s="4" t="s">
        <v>3</v>
      </c>
      <c r="C20" s="23" t="s">
        <v>47</v>
      </c>
      <c r="D20" s="5">
        <v>5900</v>
      </c>
      <c r="E20" s="6">
        <v>173</v>
      </c>
      <c r="F20" s="5">
        <f t="shared" ref="F20" si="0">E20*D20</f>
        <v>1020700</v>
      </c>
      <c r="G20" s="6">
        <f>500+E20</f>
        <v>673</v>
      </c>
      <c r="H20" s="5">
        <f t="shared" ref="H20" si="1">G20*D20</f>
        <v>3970700</v>
      </c>
    </row>
    <row r="21" spans="1:8" ht="15">
      <c r="A21" s="7" t="s">
        <v>12</v>
      </c>
      <c r="B21" s="8" t="s">
        <v>36</v>
      </c>
      <c r="C21" s="7"/>
      <c r="D21" s="9"/>
      <c r="E21" s="10"/>
      <c r="F21" s="9">
        <f>SUM(F19:F20)</f>
        <v>1020700</v>
      </c>
      <c r="G21" s="9"/>
      <c r="H21" s="9">
        <f t="shared" ref="H21" si="2">SUM(H19:H20)</f>
        <v>10850700</v>
      </c>
    </row>
    <row r="22" spans="1:8">
      <c r="A22" s="23"/>
      <c r="B22" s="4" t="s">
        <v>8</v>
      </c>
      <c r="C22" s="23" t="s">
        <v>48</v>
      </c>
      <c r="D22" s="5">
        <v>45000</v>
      </c>
      <c r="E22" s="6"/>
      <c r="F22" s="5">
        <f t="shared" ref="F22:F27" si="3">E22*D22</f>
        <v>0</v>
      </c>
      <c r="G22" s="6">
        <f>80+E22</f>
        <v>80</v>
      </c>
      <c r="H22" s="5">
        <f t="shared" ref="H22:H27" si="4">D22*G22</f>
        <v>3600000</v>
      </c>
    </row>
    <row r="23" spans="1:8">
      <c r="A23" s="23"/>
      <c r="B23" s="4" t="s">
        <v>76</v>
      </c>
      <c r="C23" s="23" t="s">
        <v>48</v>
      </c>
      <c r="D23" s="5">
        <v>45000</v>
      </c>
      <c r="E23" s="6">
        <v>5</v>
      </c>
      <c r="F23" s="5">
        <f t="shared" si="3"/>
        <v>225000</v>
      </c>
      <c r="G23" s="6">
        <f>50+E23</f>
        <v>55</v>
      </c>
      <c r="H23" s="5">
        <f t="shared" si="4"/>
        <v>2475000</v>
      </c>
    </row>
    <row r="24" spans="1:8">
      <c r="A24" s="29"/>
      <c r="B24" s="4" t="s">
        <v>85</v>
      </c>
      <c r="C24" s="29" t="s">
        <v>47</v>
      </c>
      <c r="D24" s="5">
        <v>106000</v>
      </c>
      <c r="E24" s="6">
        <v>171.67</v>
      </c>
      <c r="F24" s="5">
        <f t="shared" si="3"/>
        <v>18197020</v>
      </c>
      <c r="G24" s="6">
        <f>490+E24</f>
        <v>661.67</v>
      </c>
      <c r="H24" s="5">
        <f t="shared" si="4"/>
        <v>70137020</v>
      </c>
    </row>
    <row r="25" spans="1:8">
      <c r="A25" s="29"/>
      <c r="B25" s="4" t="s">
        <v>86</v>
      </c>
      <c r="C25" s="29" t="s">
        <v>47</v>
      </c>
      <c r="D25" s="5">
        <v>120000</v>
      </c>
      <c r="E25" s="6">
        <v>12.86</v>
      </c>
      <c r="F25" s="5">
        <f t="shared" si="3"/>
        <v>1543200</v>
      </c>
      <c r="G25" s="6">
        <f>50+E25</f>
        <v>62.86</v>
      </c>
      <c r="H25" s="5">
        <f t="shared" si="4"/>
        <v>7543200</v>
      </c>
    </row>
    <row r="26" spans="1:8">
      <c r="A26" s="29"/>
      <c r="B26" s="4" t="s">
        <v>87</v>
      </c>
      <c r="C26" s="29" t="s">
        <v>48</v>
      </c>
      <c r="D26" s="5">
        <v>40000</v>
      </c>
      <c r="E26" s="6">
        <v>50</v>
      </c>
      <c r="F26" s="5">
        <f t="shared" si="3"/>
        <v>2000000</v>
      </c>
      <c r="G26" s="6">
        <f>100+E26</f>
        <v>150</v>
      </c>
      <c r="H26" s="5">
        <f t="shared" si="4"/>
        <v>6000000</v>
      </c>
    </row>
    <row r="27" spans="1:8">
      <c r="A27" s="23"/>
      <c r="B27" s="4" t="s">
        <v>77</v>
      </c>
      <c r="C27" s="23" t="s">
        <v>48</v>
      </c>
      <c r="D27" s="5">
        <v>20000</v>
      </c>
      <c r="E27" s="6"/>
      <c r="F27" s="5">
        <f t="shared" si="3"/>
        <v>0</v>
      </c>
      <c r="G27" s="6">
        <v>25</v>
      </c>
      <c r="H27" s="5">
        <f t="shared" si="4"/>
        <v>500000</v>
      </c>
    </row>
    <row r="28" spans="1:8" ht="15">
      <c r="A28" s="7" t="s">
        <v>13</v>
      </c>
      <c r="B28" s="8" t="s">
        <v>37</v>
      </c>
      <c r="C28" s="7"/>
      <c r="D28" s="9"/>
      <c r="E28" s="10"/>
      <c r="F28" s="9">
        <f>SUM(F22:F27)</f>
        <v>21965220</v>
      </c>
      <c r="G28" s="9"/>
      <c r="H28" s="9">
        <f t="shared" ref="H28" si="5">SUM(H22:H27)</f>
        <v>90255220</v>
      </c>
    </row>
    <row r="29" spans="1:8">
      <c r="A29" s="23"/>
      <c r="B29" s="4" t="s">
        <v>49</v>
      </c>
      <c r="C29" s="23" t="s">
        <v>50</v>
      </c>
      <c r="D29" s="5">
        <v>12500</v>
      </c>
      <c r="E29" s="6"/>
      <c r="F29" s="5">
        <f>E29*D29</f>
        <v>0</v>
      </c>
      <c r="G29" s="6">
        <v>14904</v>
      </c>
      <c r="H29" s="5">
        <f>G29*D29</f>
        <v>186300000</v>
      </c>
    </row>
    <row r="30" spans="1:8">
      <c r="A30" s="30"/>
      <c r="B30" s="4" t="s">
        <v>91</v>
      </c>
      <c r="C30" s="30" t="s">
        <v>50</v>
      </c>
      <c r="D30" s="5">
        <v>14500</v>
      </c>
      <c r="E30" s="6">
        <v>15</v>
      </c>
      <c r="F30" s="5">
        <f>E30*D30</f>
        <v>217500</v>
      </c>
      <c r="G30" s="6">
        <f>20+E30</f>
        <v>35</v>
      </c>
      <c r="H30" s="5">
        <f t="shared" ref="H30:H32" si="6">G30*D30</f>
        <v>507500</v>
      </c>
    </row>
    <row r="31" spans="1:8">
      <c r="A31" s="23"/>
      <c r="B31" s="4" t="s">
        <v>78</v>
      </c>
      <c r="C31" s="23" t="s">
        <v>50</v>
      </c>
      <c r="D31" s="5">
        <v>11500</v>
      </c>
      <c r="E31" s="6">
        <v>97</v>
      </c>
      <c r="F31" s="5">
        <f>E31*D31</f>
        <v>1115500</v>
      </c>
      <c r="G31" s="6">
        <f>278+E31</f>
        <v>375</v>
      </c>
      <c r="H31" s="5">
        <f t="shared" si="6"/>
        <v>4312500</v>
      </c>
    </row>
    <row r="32" spans="1:8">
      <c r="A32" s="23"/>
      <c r="B32" s="4" t="s">
        <v>79</v>
      </c>
      <c r="C32" s="23" t="s">
        <v>50</v>
      </c>
      <c r="D32" s="5">
        <v>10000</v>
      </c>
      <c r="E32" s="6">
        <v>25</v>
      </c>
      <c r="F32" s="5">
        <f t="shared" ref="F32" si="7">E32*D32</f>
        <v>250000</v>
      </c>
      <c r="G32" s="6">
        <f>50+E32</f>
        <v>75</v>
      </c>
      <c r="H32" s="5">
        <f t="shared" si="6"/>
        <v>750000</v>
      </c>
    </row>
    <row r="33" spans="1:8" ht="15">
      <c r="A33" s="7" t="s">
        <v>88</v>
      </c>
      <c r="B33" s="8" t="s">
        <v>38</v>
      </c>
      <c r="C33" s="7"/>
      <c r="D33" s="9"/>
      <c r="E33" s="10"/>
      <c r="F33" s="9">
        <f>SUM(F29:F32)</f>
        <v>1583000</v>
      </c>
      <c r="G33" s="9"/>
      <c r="H33" s="9">
        <f>SUM(H29:H32)</f>
        <v>191870000</v>
      </c>
    </row>
    <row r="34" spans="1:8">
      <c r="A34" s="23"/>
      <c r="B34" s="11" t="s">
        <v>15</v>
      </c>
      <c r="C34" s="23" t="s">
        <v>51</v>
      </c>
      <c r="D34" s="5">
        <v>2100</v>
      </c>
      <c r="E34" s="6">
        <v>8544</v>
      </c>
      <c r="F34" s="5">
        <f>E34*D34</f>
        <v>17942400</v>
      </c>
      <c r="G34" s="6">
        <f>16956+E34</f>
        <v>25500</v>
      </c>
      <c r="H34" s="5">
        <f>D34*G34</f>
        <v>53550000</v>
      </c>
    </row>
    <row r="35" spans="1:8">
      <c r="A35" s="23"/>
      <c r="B35" s="4" t="s">
        <v>16</v>
      </c>
      <c r="C35" s="23" t="s">
        <v>51</v>
      </c>
      <c r="D35" s="5">
        <v>2100</v>
      </c>
      <c r="E35" s="6">
        <v>2370</v>
      </c>
      <c r="F35" s="5">
        <f t="shared" ref="F35:F36" si="8">E35*D35</f>
        <v>4977000</v>
      </c>
      <c r="G35" s="6">
        <f>12150+E35</f>
        <v>14520</v>
      </c>
      <c r="H35" s="5">
        <f t="shared" ref="H35:H36" si="9">D35*G35</f>
        <v>30492000</v>
      </c>
    </row>
    <row r="36" spans="1:8">
      <c r="A36" s="23"/>
      <c r="B36" s="4" t="s">
        <v>17</v>
      </c>
      <c r="C36" s="23" t="s">
        <v>51</v>
      </c>
      <c r="D36" s="5">
        <v>2200</v>
      </c>
      <c r="E36" s="6">
        <v>5790</v>
      </c>
      <c r="F36" s="5">
        <f t="shared" si="8"/>
        <v>12738000</v>
      </c>
      <c r="G36" s="6">
        <f>10750+E36</f>
        <v>16540</v>
      </c>
      <c r="H36" s="5">
        <f t="shared" si="9"/>
        <v>36388000</v>
      </c>
    </row>
    <row r="37" spans="1:8" ht="15">
      <c r="A37" s="7" t="s">
        <v>14</v>
      </c>
      <c r="B37" s="8" t="s">
        <v>39</v>
      </c>
      <c r="C37" s="7"/>
      <c r="D37" s="9"/>
      <c r="E37" s="13"/>
      <c r="F37" s="9">
        <f>SUM(F34:F36)</f>
        <v>35657400</v>
      </c>
      <c r="G37" s="9"/>
      <c r="H37" s="9">
        <f>SUM(H34:H36)</f>
        <v>120430000</v>
      </c>
    </row>
    <row r="38" spans="1:8" ht="15">
      <c r="A38" s="7"/>
      <c r="B38" s="8" t="s">
        <v>92</v>
      </c>
      <c r="C38" s="7"/>
      <c r="D38" s="9"/>
      <c r="E38" s="13"/>
      <c r="F38" s="9">
        <f>F37+F33+F28</f>
        <v>59205620</v>
      </c>
      <c r="G38" s="9"/>
      <c r="H38" s="9">
        <f>H37+H33+H28</f>
        <v>402555220</v>
      </c>
    </row>
    <row r="39" spans="1:8">
      <c r="A39" s="23"/>
      <c r="B39" s="4" t="s">
        <v>9</v>
      </c>
      <c r="C39" s="23" t="s">
        <v>52</v>
      </c>
      <c r="D39" s="6">
        <v>90000</v>
      </c>
      <c r="E39" s="6"/>
      <c r="F39" s="5">
        <f>E39*D39</f>
        <v>0</v>
      </c>
      <c r="G39" s="6">
        <v>100</v>
      </c>
      <c r="H39" s="5">
        <f>D39*G39</f>
        <v>9000000</v>
      </c>
    </row>
    <row r="40" spans="1:8">
      <c r="A40" s="23"/>
      <c r="B40" s="4" t="s">
        <v>10</v>
      </c>
      <c r="C40" s="23" t="s">
        <v>46</v>
      </c>
      <c r="D40" s="5">
        <v>25000</v>
      </c>
      <c r="E40" s="6">
        <v>554</v>
      </c>
      <c r="F40" s="5">
        <f t="shared" ref="F40" si="10">E40*D40</f>
        <v>13850000</v>
      </c>
      <c r="G40" s="6">
        <f>1746+E40</f>
        <v>2300</v>
      </c>
      <c r="H40" s="5">
        <f t="shared" ref="H40" si="11">D40*G40</f>
        <v>57500000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SUM(F39:F40)</f>
        <v>13850000</v>
      </c>
      <c r="G41" s="9"/>
      <c r="H41" s="9">
        <f>SUM(H39:H40)</f>
        <v>66500000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SUM(F41+F37)+F33+F28+F21</f>
        <v>74076320</v>
      </c>
      <c r="G42" s="9"/>
      <c r="H42" s="9">
        <f t="shared" ref="H42" si="12">SUM(H41+H37)+H33+H28+H21</f>
        <v>479905920</v>
      </c>
    </row>
    <row r="43" spans="1:8">
      <c r="A43" s="23"/>
      <c r="B43" s="11" t="s">
        <v>53</v>
      </c>
      <c r="C43" s="23" t="s">
        <v>50</v>
      </c>
      <c r="D43" s="5">
        <v>5000</v>
      </c>
      <c r="E43" s="6">
        <v>7594</v>
      </c>
      <c r="F43" s="15">
        <f>E43*D43</f>
        <v>37970000</v>
      </c>
      <c r="G43" s="15">
        <f>6+E43</f>
        <v>7600</v>
      </c>
      <c r="H43" s="15">
        <f>G43*D43</f>
        <v>38000000</v>
      </c>
    </row>
    <row r="44" spans="1:8">
      <c r="A44" s="23"/>
      <c r="B44" s="4" t="s">
        <v>54</v>
      </c>
      <c r="C44" s="23" t="s">
        <v>50</v>
      </c>
      <c r="D44" s="5">
        <v>16000</v>
      </c>
      <c r="E44" s="6">
        <v>163</v>
      </c>
      <c r="F44" s="15">
        <f t="shared" ref="F44:F57" si="13">E44*D44</f>
        <v>2608000</v>
      </c>
      <c r="G44" s="15">
        <f>287+E44</f>
        <v>450</v>
      </c>
      <c r="H44" s="15">
        <f t="shared" ref="H44:H57" si="14">G44*D44</f>
        <v>7200000</v>
      </c>
    </row>
    <row r="45" spans="1:8">
      <c r="A45" s="23"/>
      <c r="B45" s="4" t="s">
        <v>80</v>
      </c>
      <c r="C45" s="23" t="s">
        <v>50</v>
      </c>
      <c r="D45" s="5">
        <v>7200</v>
      </c>
      <c r="E45" s="6">
        <v>169</v>
      </c>
      <c r="F45" s="27">
        <f t="shared" si="13"/>
        <v>1216800</v>
      </c>
      <c r="G45" s="15">
        <f>281+E45</f>
        <v>450</v>
      </c>
      <c r="H45" s="27">
        <f t="shared" si="14"/>
        <v>3240000</v>
      </c>
    </row>
    <row r="46" spans="1:8">
      <c r="A46" s="26"/>
      <c r="B46" s="25" t="s">
        <v>93</v>
      </c>
      <c r="C46" s="30" t="s">
        <v>50</v>
      </c>
      <c r="D46" s="27">
        <v>28800</v>
      </c>
      <c r="E46" s="28">
        <v>15</v>
      </c>
      <c r="F46" s="27">
        <f t="shared" si="13"/>
        <v>432000</v>
      </c>
      <c r="G46" s="27">
        <f>20+E46</f>
        <v>35</v>
      </c>
      <c r="H46" s="27">
        <f t="shared" si="14"/>
        <v>1008000</v>
      </c>
    </row>
    <row r="47" spans="1:8">
      <c r="A47" s="26"/>
      <c r="B47" s="25" t="s">
        <v>94</v>
      </c>
      <c r="C47" s="30" t="s">
        <v>50</v>
      </c>
      <c r="D47" s="27">
        <v>20000</v>
      </c>
      <c r="E47" s="28">
        <v>95</v>
      </c>
      <c r="F47" s="27">
        <f t="shared" si="13"/>
        <v>1900000</v>
      </c>
      <c r="G47" s="27">
        <f>355+E47</f>
        <v>450</v>
      </c>
      <c r="H47" s="27">
        <f t="shared" si="14"/>
        <v>9000000</v>
      </c>
    </row>
    <row r="48" spans="1:8">
      <c r="A48" s="26"/>
      <c r="B48" s="25" t="s">
        <v>95</v>
      </c>
      <c r="C48" s="30" t="s">
        <v>50</v>
      </c>
      <c r="D48" s="27">
        <v>8000</v>
      </c>
      <c r="E48" s="28">
        <v>95</v>
      </c>
      <c r="F48" s="27">
        <f t="shared" si="13"/>
        <v>760000</v>
      </c>
      <c r="G48" s="27">
        <f>355+E48</f>
        <v>450</v>
      </c>
      <c r="H48" s="27">
        <f t="shared" si="14"/>
        <v>3600000</v>
      </c>
    </row>
    <row r="49" spans="1:8">
      <c r="A49" s="26"/>
      <c r="B49" s="25" t="s">
        <v>96</v>
      </c>
      <c r="C49" s="30" t="s">
        <v>50</v>
      </c>
      <c r="D49" s="27">
        <v>20000</v>
      </c>
      <c r="E49" s="28"/>
      <c r="F49" s="27">
        <f t="shared" si="13"/>
        <v>0</v>
      </c>
      <c r="G49" s="27">
        <v>20</v>
      </c>
      <c r="H49" s="27">
        <f t="shared" si="14"/>
        <v>400000</v>
      </c>
    </row>
    <row r="50" spans="1:8">
      <c r="A50" s="26"/>
      <c r="B50" s="25" t="s">
        <v>100</v>
      </c>
      <c r="C50" s="36" t="s">
        <v>50</v>
      </c>
      <c r="D50" s="27">
        <v>5000</v>
      </c>
      <c r="E50" s="28">
        <v>460</v>
      </c>
      <c r="F50" s="27">
        <f t="shared" si="13"/>
        <v>2300000</v>
      </c>
      <c r="G50" s="27">
        <v>460</v>
      </c>
      <c r="H50" s="27">
        <f t="shared" si="14"/>
        <v>2300000</v>
      </c>
    </row>
    <row r="51" spans="1:8">
      <c r="A51" s="26"/>
      <c r="B51" s="25" t="s">
        <v>97</v>
      </c>
      <c r="C51" s="36" t="s">
        <v>50</v>
      </c>
      <c r="D51" s="27">
        <v>10400</v>
      </c>
      <c r="E51" s="28"/>
      <c r="F51" s="27">
        <f t="shared" si="13"/>
        <v>0</v>
      </c>
      <c r="G51" s="27">
        <v>20</v>
      </c>
      <c r="H51" s="27">
        <f t="shared" si="14"/>
        <v>208000</v>
      </c>
    </row>
    <row r="52" spans="1:8">
      <c r="A52" s="26"/>
      <c r="B52" s="41" t="s">
        <v>101</v>
      </c>
      <c r="C52" s="36" t="s">
        <v>105</v>
      </c>
      <c r="D52" s="38">
        <v>12800</v>
      </c>
      <c r="E52" s="28">
        <v>50</v>
      </c>
      <c r="F52" s="27">
        <f t="shared" si="13"/>
        <v>640000</v>
      </c>
      <c r="G52" s="27">
        <f>+E52</f>
        <v>50</v>
      </c>
      <c r="H52" s="27">
        <f t="shared" si="14"/>
        <v>640000</v>
      </c>
    </row>
    <row r="53" spans="1:8">
      <c r="A53" s="26"/>
      <c r="B53" s="41" t="s">
        <v>102</v>
      </c>
      <c r="C53" s="36" t="s">
        <v>105</v>
      </c>
      <c r="D53" s="38">
        <v>12800</v>
      </c>
      <c r="E53" s="28">
        <v>30</v>
      </c>
      <c r="F53" s="27">
        <f t="shared" si="13"/>
        <v>384000</v>
      </c>
      <c r="G53" s="27">
        <f t="shared" ref="G53:G57" si="15">+E53</f>
        <v>30</v>
      </c>
      <c r="H53" s="27">
        <f t="shared" si="14"/>
        <v>384000</v>
      </c>
    </row>
    <row r="54" spans="1:8">
      <c r="A54" s="26"/>
      <c r="B54" s="41" t="s">
        <v>103</v>
      </c>
      <c r="C54" s="42" t="s">
        <v>50</v>
      </c>
      <c r="D54" s="38">
        <v>36800</v>
      </c>
      <c r="E54" s="28">
        <v>50</v>
      </c>
      <c r="F54" s="27">
        <f t="shared" si="13"/>
        <v>1840000</v>
      </c>
      <c r="G54" s="27">
        <f t="shared" si="15"/>
        <v>50</v>
      </c>
      <c r="H54" s="27">
        <f t="shared" si="14"/>
        <v>1840000</v>
      </c>
    </row>
    <row r="55" spans="1:8">
      <c r="A55" s="26"/>
      <c r="B55" s="41" t="s">
        <v>104</v>
      </c>
      <c r="C55" s="42" t="s">
        <v>50</v>
      </c>
      <c r="D55" s="38">
        <v>28800</v>
      </c>
      <c r="E55" s="28">
        <v>30</v>
      </c>
      <c r="F55" s="27">
        <f t="shared" si="13"/>
        <v>864000</v>
      </c>
      <c r="G55" s="27">
        <f t="shared" si="15"/>
        <v>30</v>
      </c>
      <c r="H55" s="27">
        <f t="shared" si="14"/>
        <v>864000</v>
      </c>
    </row>
    <row r="56" spans="1:8">
      <c r="A56" s="26"/>
      <c r="B56" s="41" t="s">
        <v>96</v>
      </c>
      <c r="C56" s="42" t="s">
        <v>50</v>
      </c>
      <c r="D56" s="43">
        <v>20000</v>
      </c>
      <c r="E56" s="28">
        <v>15</v>
      </c>
      <c r="F56" s="27">
        <f t="shared" si="13"/>
        <v>300000</v>
      </c>
      <c r="G56" s="27">
        <f t="shared" si="15"/>
        <v>15</v>
      </c>
      <c r="H56" s="27">
        <f t="shared" si="14"/>
        <v>300000</v>
      </c>
    </row>
    <row r="57" spans="1:8">
      <c r="A57" s="26"/>
      <c r="B57" s="41" t="s">
        <v>97</v>
      </c>
      <c r="C57" s="42" t="s">
        <v>50</v>
      </c>
      <c r="D57" s="43">
        <v>10400</v>
      </c>
      <c r="E57" s="28">
        <v>15</v>
      </c>
      <c r="F57" s="27">
        <f t="shared" si="13"/>
        <v>156000</v>
      </c>
      <c r="G57" s="27">
        <f t="shared" si="15"/>
        <v>15</v>
      </c>
      <c r="H57" s="27">
        <f t="shared" si="14"/>
        <v>156000</v>
      </c>
    </row>
    <row r="58" spans="1:8" ht="15">
      <c r="A58" s="35" t="s">
        <v>19</v>
      </c>
      <c r="B58" s="31" t="s">
        <v>98</v>
      </c>
      <c r="C58" s="32"/>
      <c r="D58" s="33"/>
      <c r="E58" s="34"/>
      <c r="F58" s="33">
        <f>SUM(F43:F57)</f>
        <v>51370800</v>
      </c>
      <c r="G58" s="33"/>
      <c r="H58" s="33">
        <f t="shared" ref="H58" si="16">SUM(H43:H57)</f>
        <v>69140000</v>
      </c>
    </row>
    <row r="59" spans="1:8" ht="15">
      <c r="A59" s="35"/>
      <c r="B59" s="25" t="s">
        <v>81</v>
      </c>
      <c r="C59" s="26" t="s">
        <v>52</v>
      </c>
      <c r="D59" s="27">
        <v>80000</v>
      </c>
      <c r="E59" s="28"/>
      <c r="F59" s="27">
        <f>E59*D59</f>
        <v>0</v>
      </c>
      <c r="G59" s="27">
        <v>50</v>
      </c>
      <c r="H59" s="27">
        <f>G59*D59</f>
        <v>4000000</v>
      </c>
    </row>
    <row r="60" spans="1:8" ht="15">
      <c r="A60" s="35"/>
      <c r="B60" s="25" t="s">
        <v>99</v>
      </c>
      <c r="C60" s="26" t="s">
        <v>46</v>
      </c>
      <c r="D60" s="27">
        <v>180000</v>
      </c>
      <c r="E60" s="28">
        <v>10</v>
      </c>
      <c r="F60" s="27">
        <f>E60*D60</f>
        <v>1800000</v>
      </c>
      <c r="G60" s="27">
        <f>10+E60</f>
        <v>20</v>
      </c>
      <c r="H60" s="27">
        <f>G60*D60</f>
        <v>3600000</v>
      </c>
    </row>
    <row r="61" spans="1:8" ht="15">
      <c r="A61" s="35"/>
      <c r="B61" s="25" t="s">
        <v>82</v>
      </c>
      <c r="C61" s="26" t="s">
        <v>83</v>
      </c>
      <c r="D61" s="27">
        <v>63800</v>
      </c>
      <c r="E61" s="28"/>
      <c r="F61" s="27">
        <f t="shared" ref="F61" si="17">E61*D61</f>
        <v>0</v>
      </c>
      <c r="G61" s="27">
        <v>10</v>
      </c>
      <c r="H61" s="27">
        <f t="shared" ref="H61" si="18">G61*D61</f>
        <v>638000</v>
      </c>
    </row>
    <row r="62" spans="1:8">
      <c r="A62" s="36"/>
      <c r="B62" s="37" t="s">
        <v>56</v>
      </c>
      <c r="C62" s="36" t="s">
        <v>55</v>
      </c>
      <c r="D62" s="38">
        <v>3650</v>
      </c>
      <c r="E62" s="39">
        <v>135</v>
      </c>
      <c r="F62" s="38">
        <f>E62*D62</f>
        <v>492750</v>
      </c>
      <c r="G62" s="39">
        <f>540+E62</f>
        <v>675</v>
      </c>
      <c r="H62" s="38">
        <f>G62*D62</f>
        <v>2463750</v>
      </c>
    </row>
    <row r="63" spans="1:8">
      <c r="A63" s="36"/>
      <c r="B63" s="37" t="s">
        <v>57</v>
      </c>
      <c r="C63" s="36" t="s">
        <v>58</v>
      </c>
      <c r="D63" s="38"/>
      <c r="E63" s="39"/>
      <c r="F63" s="38"/>
      <c r="G63" s="39"/>
      <c r="H63" s="38">
        <v>500000</v>
      </c>
    </row>
    <row r="64" spans="1:8">
      <c r="A64" s="36"/>
      <c r="B64" s="37" t="s">
        <v>59</v>
      </c>
      <c r="C64" s="36" t="s">
        <v>46</v>
      </c>
      <c r="D64" s="38">
        <v>80000</v>
      </c>
      <c r="E64" s="39"/>
      <c r="F64" s="38">
        <f t="shared" ref="F64:F69" si="19">E64*D64</f>
        <v>0</v>
      </c>
      <c r="G64" s="39">
        <v>25</v>
      </c>
      <c r="H64" s="38">
        <f t="shared" ref="H64:H69" si="20">G64*D64</f>
        <v>2000000</v>
      </c>
    </row>
    <row r="65" spans="1:8">
      <c r="A65" s="36"/>
      <c r="B65" s="37" t="s">
        <v>60</v>
      </c>
      <c r="C65" s="36" t="s">
        <v>61</v>
      </c>
      <c r="D65" s="38">
        <v>2600</v>
      </c>
      <c r="E65" s="39">
        <v>30</v>
      </c>
      <c r="F65" s="38">
        <f t="shared" si="19"/>
        <v>78000</v>
      </c>
      <c r="G65" s="39">
        <f>330+E65</f>
        <v>360</v>
      </c>
      <c r="H65" s="38">
        <f t="shared" si="20"/>
        <v>936000</v>
      </c>
    </row>
    <row r="66" spans="1:8">
      <c r="A66" s="36"/>
      <c r="B66" s="40" t="s">
        <v>84</v>
      </c>
      <c r="C66" s="36" t="s">
        <v>62</v>
      </c>
      <c r="D66" s="38">
        <v>215592</v>
      </c>
      <c r="E66" s="39"/>
      <c r="F66" s="38">
        <f t="shared" si="19"/>
        <v>0</v>
      </c>
      <c r="G66" s="39">
        <v>3</v>
      </c>
      <c r="H66" s="38">
        <f t="shared" si="20"/>
        <v>646776</v>
      </c>
    </row>
    <row r="67" spans="1:8">
      <c r="A67" s="36"/>
      <c r="B67" s="40" t="s">
        <v>63</v>
      </c>
      <c r="C67" s="36" t="s">
        <v>62</v>
      </c>
      <c r="D67" s="38">
        <v>275200</v>
      </c>
      <c r="E67" s="39"/>
      <c r="F67" s="38">
        <f t="shared" si="19"/>
        <v>0</v>
      </c>
      <c r="G67" s="39">
        <v>1</v>
      </c>
      <c r="H67" s="38">
        <f t="shared" si="20"/>
        <v>275200</v>
      </c>
    </row>
    <row r="68" spans="1:8">
      <c r="A68" s="36"/>
      <c r="B68" s="40" t="s">
        <v>64</v>
      </c>
      <c r="C68" s="36" t="s">
        <v>62</v>
      </c>
      <c r="D68" s="38">
        <v>444312</v>
      </c>
      <c r="E68" s="39"/>
      <c r="F68" s="38">
        <f t="shared" si="19"/>
        <v>0</v>
      </c>
      <c r="G68" s="39">
        <v>1</v>
      </c>
      <c r="H68" s="38">
        <f t="shared" si="20"/>
        <v>444312</v>
      </c>
    </row>
    <row r="69" spans="1:8">
      <c r="A69" s="36"/>
      <c r="B69" s="40" t="s">
        <v>65</v>
      </c>
      <c r="C69" s="36" t="s">
        <v>62</v>
      </c>
      <c r="D69" s="38">
        <v>275200</v>
      </c>
      <c r="E69" s="39"/>
      <c r="F69" s="39">
        <f t="shared" si="19"/>
        <v>0</v>
      </c>
      <c r="G69" s="39">
        <v>1</v>
      </c>
      <c r="H69" s="39">
        <f t="shared" si="20"/>
        <v>275200</v>
      </c>
    </row>
    <row r="70" spans="1:8" ht="15">
      <c r="A70" s="7" t="s">
        <v>90</v>
      </c>
      <c r="B70" s="8" t="s">
        <v>40</v>
      </c>
      <c r="C70" s="7"/>
      <c r="D70" s="9"/>
      <c r="E70" s="10"/>
      <c r="F70" s="9">
        <f>SUM(F59:F69)</f>
        <v>2370750</v>
      </c>
      <c r="G70" s="9"/>
      <c r="H70" s="9">
        <f>SUM(H59:H69)</f>
        <v>15779238</v>
      </c>
    </row>
    <row r="71" spans="1:8" ht="15">
      <c r="A71" s="7" t="s">
        <v>20</v>
      </c>
      <c r="B71" s="8" t="s">
        <v>25</v>
      </c>
      <c r="C71" s="7"/>
      <c r="D71" s="9"/>
      <c r="E71" s="10"/>
      <c r="F71" s="9">
        <f>F70+F58</f>
        <v>53741550</v>
      </c>
      <c r="G71" s="9"/>
      <c r="H71" s="9">
        <f t="shared" ref="H71" si="21">H70+H58</f>
        <v>84919238</v>
      </c>
    </row>
    <row r="72" spans="1:8" ht="15">
      <c r="A72" s="7" t="s">
        <v>22</v>
      </c>
      <c r="B72" s="8" t="s">
        <v>26</v>
      </c>
      <c r="C72" s="7"/>
      <c r="D72" s="9"/>
      <c r="E72" s="10"/>
      <c r="F72" s="9">
        <f>F71+F42</f>
        <v>127817870</v>
      </c>
      <c r="G72" s="9"/>
      <c r="H72" s="9">
        <f>H71+H42</f>
        <v>564825158</v>
      </c>
    </row>
    <row r="73" spans="1:8" ht="15">
      <c r="A73" s="7" t="s">
        <v>23</v>
      </c>
      <c r="B73" s="8" t="s">
        <v>11</v>
      </c>
      <c r="C73" s="7"/>
      <c r="D73" s="9"/>
      <c r="E73" s="10"/>
      <c r="F73" s="9">
        <f>F72*0.1</f>
        <v>12781787</v>
      </c>
      <c r="G73" s="9"/>
      <c r="H73" s="9">
        <f t="shared" ref="H73" si="22">H72*0.1</f>
        <v>56482515.800000004</v>
      </c>
    </row>
    <row r="74" spans="1:8" ht="15">
      <c r="A74" s="7" t="s">
        <v>24</v>
      </c>
      <c r="B74" s="8" t="s">
        <v>27</v>
      </c>
      <c r="C74" s="7"/>
      <c r="D74" s="9"/>
      <c r="E74" s="10"/>
      <c r="F74" s="9">
        <f>F72+F73</f>
        <v>140599657</v>
      </c>
      <c r="G74" s="9"/>
      <c r="H74" s="9">
        <f t="shared" ref="H74" si="23">H72+H73</f>
        <v>621307673.79999995</v>
      </c>
    </row>
    <row r="75" spans="1:8" ht="15">
      <c r="A75" s="16"/>
      <c r="B75" s="17"/>
      <c r="C75" s="16"/>
      <c r="D75" s="18"/>
      <c r="E75" s="19"/>
      <c r="F75" s="18"/>
      <c r="G75" s="18"/>
      <c r="H75" s="18"/>
    </row>
    <row r="76" spans="1:8" ht="15">
      <c r="B76" s="2" t="s">
        <v>5</v>
      </c>
    </row>
    <row r="77" spans="1:8">
      <c r="B77" s="1" t="s">
        <v>66</v>
      </c>
      <c r="F77" s="163" t="s">
        <v>72</v>
      </c>
      <c r="G77" s="163"/>
    </row>
    <row r="78" spans="1:8">
      <c r="F78" s="21"/>
      <c r="G78" s="21"/>
    </row>
    <row r="79" spans="1:8">
      <c r="B79" s="1" t="s">
        <v>67</v>
      </c>
      <c r="F79" s="163" t="s">
        <v>73</v>
      </c>
      <c r="G79" s="163"/>
    </row>
    <row r="80" spans="1:8">
      <c r="F80" s="21"/>
      <c r="G80" s="21"/>
    </row>
    <row r="81" spans="2:7">
      <c r="B81" s="3" t="s">
        <v>71</v>
      </c>
      <c r="F81" s="163" t="s">
        <v>74</v>
      </c>
      <c r="G81" s="163"/>
    </row>
    <row r="84" spans="2:7" ht="15">
      <c r="B84" s="2" t="s">
        <v>1</v>
      </c>
    </row>
    <row r="85" spans="2:7">
      <c r="B85" s="1" t="s">
        <v>35</v>
      </c>
      <c r="F85" s="1" t="s">
        <v>45</v>
      </c>
    </row>
    <row r="87" spans="2:7" ht="15">
      <c r="B87" s="2" t="s">
        <v>2</v>
      </c>
    </row>
    <row r="88" spans="2:7">
      <c r="B88" s="1" t="s">
        <v>34</v>
      </c>
      <c r="F88" s="163" t="s">
        <v>75</v>
      </c>
      <c r="G88" s="163"/>
    </row>
    <row r="89" spans="2:7">
      <c r="F89" s="21"/>
      <c r="G89" s="21"/>
    </row>
    <row r="90" spans="2:7">
      <c r="B90" s="1" t="s">
        <v>34</v>
      </c>
      <c r="F90" s="1" t="s">
        <v>44</v>
      </c>
    </row>
  </sheetData>
  <mergeCells count="17">
    <mergeCell ref="A12:H12"/>
    <mergeCell ref="A2:H2"/>
    <mergeCell ref="A3:H3"/>
    <mergeCell ref="A4:H4"/>
    <mergeCell ref="B8:H8"/>
    <mergeCell ref="B10:H10"/>
    <mergeCell ref="F77:G77"/>
    <mergeCell ref="F79:G79"/>
    <mergeCell ref="F81:G81"/>
    <mergeCell ref="F88:G88"/>
    <mergeCell ref="A14:H14"/>
    <mergeCell ref="A16:A17"/>
    <mergeCell ref="B16:B17"/>
    <mergeCell ref="C16:C17"/>
    <mergeCell ref="D16:D17"/>
    <mergeCell ref="E16:F16"/>
    <mergeCell ref="G16:H16"/>
  </mergeCells>
  <pageMargins left="1.1811023622047245" right="0.39370078740157483" top="0.59055118110236227" bottom="0.59055118110236227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81" t="s">
        <v>41</v>
      </c>
      <c r="C1" s="181"/>
      <c r="D1" s="181"/>
      <c r="E1" s="181"/>
      <c r="F1" s="181"/>
      <c r="G1" s="181"/>
      <c r="H1" s="181"/>
      <c r="I1" s="181"/>
    </row>
    <row r="2" spans="2:9" ht="10.5" customHeight="1">
      <c r="B2" s="181" t="s">
        <v>42</v>
      </c>
      <c r="C2" s="181"/>
      <c r="D2" s="181"/>
      <c r="E2" s="181"/>
      <c r="F2" s="181"/>
      <c r="G2" s="181"/>
      <c r="H2" s="181"/>
      <c r="I2" s="181"/>
    </row>
    <row r="3" spans="2:9" ht="10.5" customHeight="1">
      <c r="B3" s="181" t="s">
        <v>43</v>
      </c>
      <c r="C3" s="181"/>
      <c r="D3" s="181"/>
      <c r="E3" s="181"/>
      <c r="F3" s="181"/>
      <c r="G3" s="181"/>
      <c r="H3" s="181"/>
      <c r="I3" s="181"/>
    </row>
    <row r="4" spans="2:9" ht="5.25" customHeight="1"/>
    <row r="5" spans="2:9" ht="12" customHeight="1">
      <c r="B5" s="78"/>
      <c r="C5" s="173" t="s">
        <v>69</v>
      </c>
      <c r="D5" s="173"/>
      <c r="E5" s="173"/>
      <c r="F5" s="173"/>
      <c r="G5" s="173"/>
      <c r="H5" s="173"/>
      <c r="I5" s="173"/>
    </row>
    <row r="6" spans="2:9" ht="12" customHeight="1">
      <c r="B6" s="78"/>
      <c r="C6" s="173" t="s">
        <v>33</v>
      </c>
      <c r="D6" s="173"/>
      <c r="E6" s="173"/>
      <c r="F6" s="173"/>
      <c r="G6" s="173"/>
      <c r="H6" s="173"/>
      <c r="I6" s="173"/>
    </row>
    <row r="7" spans="2:9" ht="12" customHeight="1">
      <c r="B7" s="78"/>
      <c r="C7" s="147"/>
      <c r="D7" s="147"/>
      <c r="E7" s="180" t="s">
        <v>110</v>
      </c>
      <c r="F7" s="180"/>
      <c r="G7" s="180"/>
      <c r="H7" s="180"/>
      <c r="I7" s="80"/>
    </row>
    <row r="8" spans="2:9" ht="12" customHeight="1">
      <c r="B8" s="179" t="s">
        <v>169</v>
      </c>
      <c r="C8" s="179"/>
      <c r="D8" s="179"/>
      <c r="E8" s="179"/>
      <c r="F8" s="179"/>
      <c r="G8" s="179"/>
      <c r="H8" s="179"/>
      <c r="I8" s="179"/>
    </row>
    <row r="9" spans="2:9" ht="3.75" customHeight="1">
      <c r="B9" s="148"/>
      <c r="C9" s="148"/>
      <c r="D9" s="148"/>
      <c r="E9" s="148"/>
      <c r="F9" s="148"/>
      <c r="G9" s="148"/>
      <c r="H9" s="148"/>
      <c r="I9" s="148"/>
    </row>
    <row r="10" spans="2:9" ht="12" customHeight="1">
      <c r="B10" s="179" t="s">
        <v>160</v>
      </c>
      <c r="C10" s="179"/>
      <c r="D10" s="179"/>
      <c r="E10" s="179"/>
      <c r="F10" s="179"/>
      <c r="G10" s="179"/>
      <c r="H10" s="179"/>
      <c r="I10" s="179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74" t="s">
        <v>32</v>
      </c>
      <c r="C12" s="174" t="s">
        <v>6</v>
      </c>
      <c r="D12" s="175" t="s">
        <v>28</v>
      </c>
      <c r="E12" s="175" t="s">
        <v>29</v>
      </c>
      <c r="F12" s="177" t="s">
        <v>30</v>
      </c>
      <c r="G12" s="177"/>
      <c r="H12" s="177" t="s">
        <v>31</v>
      </c>
      <c r="I12" s="177"/>
    </row>
    <row r="13" spans="2:9" ht="12" customHeight="1">
      <c r="B13" s="174"/>
      <c r="C13" s="174"/>
      <c r="D13" s="176"/>
      <c r="E13" s="176"/>
      <c r="F13" s="145" t="s">
        <v>7</v>
      </c>
      <c r="G13" s="145" t="s">
        <v>0</v>
      </c>
      <c r="H13" s="145" t="s">
        <v>7</v>
      </c>
      <c r="I13" s="145" t="s">
        <v>0</v>
      </c>
    </row>
    <row r="14" spans="2:9" ht="12" customHeight="1">
      <c r="B14" s="145">
        <v>0</v>
      </c>
      <c r="C14" s="145">
        <v>1</v>
      </c>
      <c r="D14" s="146">
        <v>2</v>
      </c>
      <c r="E14" s="146">
        <v>3</v>
      </c>
      <c r="F14" s="145">
        <v>4</v>
      </c>
      <c r="G14" s="145">
        <v>5</v>
      </c>
      <c r="H14" s="145">
        <v>6</v>
      </c>
      <c r="I14" s="145">
        <v>7</v>
      </c>
    </row>
    <row r="15" spans="2:9" ht="12" customHeight="1">
      <c r="B15" s="145"/>
      <c r="C15" s="84" t="s">
        <v>4</v>
      </c>
      <c r="D15" s="145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45"/>
      <c r="C16" s="84" t="s">
        <v>3</v>
      </c>
      <c r="D16" s="145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/>
      <c r="G18" s="101">
        <f>+F18*E18</f>
        <v>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/>
      <c r="G19" s="101">
        <f>+F19*E19</f>
        <v>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/>
      <c r="G20" s="101">
        <f t="shared" ref="G20:G22" si="0">+F20*E20</f>
        <v>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50</v>
      </c>
      <c r="G21" s="101">
        <f t="shared" si="0"/>
        <v>2000000</v>
      </c>
      <c r="H21" s="120">
        <v>300</v>
      </c>
      <c r="I21" s="101">
        <f t="shared" si="1"/>
        <v>12000000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/>
      <c r="G22" s="101">
        <f t="shared" si="0"/>
        <v>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2000000</v>
      </c>
      <c r="H23" s="103"/>
      <c r="I23" s="103">
        <f>SUM(I18:I22)</f>
        <v>21400000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8">
        <v>174.7</v>
      </c>
      <c r="G24" s="101">
        <f>+F24*E24</f>
        <v>13102500</v>
      </c>
      <c r="H24" s="128">
        <v>900</v>
      </c>
      <c r="I24" s="101">
        <f>+H24*E24</f>
        <v>67500000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8"/>
      <c r="G25" s="149">
        <f>+F25*E25</f>
        <v>0</v>
      </c>
      <c r="H25" s="128">
        <v>599</v>
      </c>
      <c r="I25" s="149">
        <f>+H25*E25</f>
        <v>10782000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2000</v>
      </c>
      <c r="G26" s="101">
        <f>+F26*E26</f>
        <v>400000000</v>
      </c>
      <c r="H26" s="130">
        <v>3100</v>
      </c>
      <c r="I26" s="101">
        <f t="shared" ref="I26" si="3">+H26*E26</f>
        <v>620000000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2000</v>
      </c>
      <c r="G27" s="101">
        <f>+F27*E27</f>
        <v>25000000</v>
      </c>
      <c r="H27" s="130">
        <v>3100</v>
      </c>
      <c r="I27" s="101">
        <f>+H27*E27</f>
        <v>38750000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438102500</v>
      </c>
      <c r="H28" s="130"/>
      <c r="I28" s="131">
        <f t="shared" ref="I28" si="5">SUM(I24:I27)</f>
        <v>737032000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/>
      <c r="G30" s="120">
        <f t="shared" ref="G30:G37" si="6">+F30*E30</f>
        <v>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161</v>
      </c>
      <c r="D31" s="118" t="s">
        <v>50</v>
      </c>
      <c r="E31" s="119">
        <v>14000</v>
      </c>
      <c r="F31" s="120"/>
      <c r="G31" s="120">
        <f t="shared" si="6"/>
        <v>0</v>
      </c>
      <c r="H31" s="120">
        <v>10</v>
      </c>
      <c r="I31" s="101">
        <f>+H31*E31</f>
        <v>140000</v>
      </c>
    </row>
    <row r="32" spans="2:9" ht="12" customHeight="1">
      <c r="B32" s="87"/>
      <c r="C32" s="117" t="s">
        <v>91</v>
      </c>
      <c r="D32" s="118" t="s">
        <v>50</v>
      </c>
      <c r="E32" s="119">
        <v>14500</v>
      </c>
      <c r="F32" s="120"/>
      <c r="G32" s="120">
        <f t="shared" si="6"/>
        <v>0</v>
      </c>
      <c r="H32" s="120">
        <v>25</v>
      </c>
      <c r="I32" s="101">
        <f t="shared" ref="I32" si="7">+H32*E32</f>
        <v>362500</v>
      </c>
    </row>
    <row r="33" spans="2:9" ht="12" customHeight="1">
      <c r="B33" s="87"/>
      <c r="C33" s="117" t="s">
        <v>78</v>
      </c>
      <c r="D33" s="118" t="s">
        <v>50</v>
      </c>
      <c r="E33" s="119">
        <v>11500</v>
      </c>
      <c r="F33" s="120"/>
      <c r="G33" s="120">
        <f t="shared" si="6"/>
        <v>0</v>
      </c>
      <c r="H33" s="120">
        <v>193</v>
      </c>
      <c r="I33" s="101">
        <f>+H33*E33</f>
        <v>2219500</v>
      </c>
    </row>
    <row r="34" spans="2:9" ht="12" customHeight="1">
      <c r="B34" s="87"/>
      <c r="C34" s="117" t="s">
        <v>132</v>
      </c>
      <c r="D34" s="118" t="s">
        <v>50</v>
      </c>
      <c r="E34" s="119">
        <v>10000</v>
      </c>
      <c r="F34" s="120"/>
      <c r="G34" s="120">
        <f t="shared" si="6"/>
        <v>0</v>
      </c>
      <c r="H34" s="120">
        <v>160</v>
      </c>
      <c r="I34" s="101">
        <f>+H34*E34</f>
        <v>1600000</v>
      </c>
    </row>
    <row r="35" spans="2:9" ht="12" customHeight="1">
      <c r="B35" s="87"/>
      <c r="C35" s="117" t="s">
        <v>151</v>
      </c>
      <c r="D35" s="118" t="s">
        <v>50</v>
      </c>
      <c r="E35" s="119">
        <v>9000</v>
      </c>
      <c r="F35" s="120"/>
      <c r="G35" s="120">
        <f t="shared" si="6"/>
        <v>0</v>
      </c>
      <c r="H35" s="120">
        <v>40</v>
      </c>
      <c r="I35" s="101">
        <f>+H35*E35</f>
        <v>360000</v>
      </c>
    </row>
    <row r="36" spans="2:9" ht="12" customHeight="1">
      <c r="B36" s="87"/>
      <c r="C36" s="117" t="s">
        <v>133</v>
      </c>
      <c r="D36" s="118" t="s">
        <v>50</v>
      </c>
      <c r="E36" s="119">
        <v>15000</v>
      </c>
      <c r="F36" s="120"/>
      <c r="G36" s="120">
        <f t="shared" si="6"/>
        <v>0</v>
      </c>
      <c r="H36" s="120">
        <v>529</v>
      </c>
      <c r="I36" s="101">
        <f t="shared" ref="I36" si="8">+H36*E36</f>
        <v>7935000</v>
      </c>
    </row>
    <row r="37" spans="2:9" ht="12" customHeight="1">
      <c r="B37" s="87"/>
      <c r="C37" s="117" t="s">
        <v>152</v>
      </c>
      <c r="D37" s="118" t="s">
        <v>50</v>
      </c>
      <c r="E37" s="119">
        <v>12300</v>
      </c>
      <c r="F37" s="120">
        <v>840</v>
      </c>
      <c r="G37" s="120">
        <f t="shared" si="6"/>
        <v>10332000</v>
      </c>
      <c r="H37" s="120">
        <v>1754</v>
      </c>
      <c r="I37" s="101">
        <f>+H37*E37</f>
        <v>21574200</v>
      </c>
    </row>
    <row r="38" spans="2:9" ht="12" customHeight="1">
      <c r="B38" s="87"/>
      <c r="C38" s="88" t="s">
        <v>134</v>
      </c>
      <c r="D38" s="87"/>
      <c r="E38" s="89"/>
      <c r="F38" s="103"/>
      <c r="G38" s="103">
        <f>SUM(G29:G37)</f>
        <v>10332000</v>
      </c>
      <c r="H38" s="103"/>
      <c r="I38" s="103">
        <f>SUM(I29:I37)</f>
        <v>132203700</v>
      </c>
    </row>
    <row r="39" spans="2:9" ht="12" customHeight="1">
      <c r="B39" s="87"/>
      <c r="C39" s="117" t="s">
        <v>135</v>
      </c>
      <c r="D39" s="118" t="s">
        <v>51</v>
      </c>
      <c r="E39" s="119">
        <v>2100</v>
      </c>
      <c r="F39" s="120">
        <v>5000</v>
      </c>
      <c r="G39" s="120">
        <f>+F39*E39</f>
        <v>10500000</v>
      </c>
      <c r="H39" s="120">
        <v>18000</v>
      </c>
      <c r="I39" s="101">
        <f>+H39*E39</f>
        <v>37800000</v>
      </c>
    </row>
    <row r="40" spans="2:9" ht="12" customHeight="1">
      <c r="B40" s="87"/>
      <c r="C40" s="92" t="s">
        <v>124</v>
      </c>
      <c r="D40" s="93" t="s">
        <v>51</v>
      </c>
      <c r="E40" s="94">
        <v>2100</v>
      </c>
      <c r="F40" s="95">
        <v>2500</v>
      </c>
      <c r="G40" s="120">
        <f t="shared" ref="G40:G41" si="9">+F40*E40</f>
        <v>5250000</v>
      </c>
      <c r="H40" s="95">
        <v>12100</v>
      </c>
      <c r="I40" s="101">
        <f>+H40*E40</f>
        <v>25410000</v>
      </c>
    </row>
    <row r="41" spans="2:9" ht="12" customHeight="1">
      <c r="B41" s="91"/>
      <c r="C41" s="92" t="s">
        <v>136</v>
      </c>
      <c r="D41" s="93" t="s">
        <v>51</v>
      </c>
      <c r="E41" s="94">
        <v>2200</v>
      </c>
      <c r="F41" s="95">
        <v>2500</v>
      </c>
      <c r="G41" s="120">
        <f t="shared" si="9"/>
        <v>5500000</v>
      </c>
      <c r="H41" s="95">
        <v>15000</v>
      </c>
      <c r="I41" s="101">
        <f t="shared" ref="I41" si="10">+H41*E41</f>
        <v>33000000</v>
      </c>
    </row>
    <row r="42" spans="2:9" ht="12" customHeight="1">
      <c r="B42" s="87"/>
      <c r="C42" s="88" t="s">
        <v>39</v>
      </c>
      <c r="D42" s="87"/>
      <c r="E42" s="89"/>
      <c r="F42" s="97"/>
      <c r="G42" s="97">
        <f>SUM(G39:G41)</f>
        <v>21250000</v>
      </c>
      <c r="H42" s="97"/>
      <c r="I42" s="97">
        <f>SUM(I39:I41)</f>
        <v>96210000</v>
      </c>
    </row>
    <row r="43" spans="2:9" ht="12" customHeight="1">
      <c r="B43" s="87"/>
      <c r="C43" s="88" t="s">
        <v>137</v>
      </c>
      <c r="D43" s="87"/>
      <c r="E43" s="89"/>
      <c r="F43" s="97"/>
      <c r="G43" s="97">
        <f>+G42+G38+G28+G23+G17</f>
        <v>471684500</v>
      </c>
      <c r="H43" s="97"/>
      <c r="I43" s="97">
        <f>+I42+I38+I28+I23</f>
        <v>986845700</v>
      </c>
    </row>
    <row r="44" spans="2:9" ht="12" customHeight="1">
      <c r="B44" s="91"/>
      <c r="C44" s="92" t="s">
        <v>153</v>
      </c>
      <c r="D44" s="145" t="s">
        <v>46</v>
      </c>
      <c r="E44" s="94">
        <v>25000</v>
      </c>
      <c r="F44" s="99">
        <v>690</v>
      </c>
      <c r="G44" s="120">
        <f>+F44*E44</f>
        <v>17250000</v>
      </c>
      <c r="H44" s="99">
        <v>2765</v>
      </c>
      <c r="I44" s="101">
        <f>+H44*E44</f>
        <v>69125000</v>
      </c>
    </row>
    <row r="45" spans="2:9" ht="12" customHeight="1">
      <c r="B45" s="145"/>
      <c r="C45" s="84" t="s">
        <v>107</v>
      </c>
      <c r="D45" s="145" t="s">
        <v>46</v>
      </c>
      <c r="E45" s="85">
        <v>160000</v>
      </c>
      <c r="F45" s="101"/>
      <c r="G45" s="120">
        <f>+F45*E45</f>
        <v>0</v>
      </c>
      <c r="H45" s="101">
        <v>1294</v>
      </c>
      <c r="I45" s="101">
        <f>+H45*E45</f>
        <v>207040000</v>
      </c>
    </row>
    <row r="46" spans="2:9" ht="12" customHeight="1">
      <c r="B46" s="87" t="s">
        <v>13</v>
      </c>
      <c r="C46" s="88" t="s">
        <v>0</v>
      </c>
      <c r="D46" s="102"/>
      <c r="E46" s="89"/>
      <c r="F46" s="103"/>
      <c r="G46" s="103">
        <f>+G45+G44</f>
        <v>17250000</v>
      </c>
      <c r="H46" s="103"/>
      <c r="I46" s="103">
        <f>+I45+I44</f>
        <v>276165000</v>
      </c>
    </row>
    <row r="47" spans="2:9" ht="12" customHeight="1">
      <c r="B47" s="91"/>
      <c r="C47" s="117" t="s">
        <v>162</v>
      </c>
      <c r="D47" s="144" t="s">
        <v>50</v>
      </c>
      <c r="E47" s="119">
        <v>9200</v>
      </c>
      <c r="F47" s="120">
        <v>840</v>
      </c>
      <c r="G47" s="120">
        <f>+F47*E47</f>
        <v>7728000</v>
      </c>
      <c r="H47" s="120">
        <v>2283</v>
      </c>
      <c r="I47" s="101">
        <f>+H47*E47</f>
        <v>21003600</v>
      </c>
    </row>
    <row r="48" spans="2:9" ht="12" customHeight="1">
      <c r="B48" s="91"/>
      <c r="C48" s="117" t="s">
        <v>163</v>
      </c>
      <c r="D48" s="144" t="s">
        <v>50</v>
      </c>
      <c r="E48" s="119">
        <v>7200</v>
      </c>
      <c r="F48" s="120"/>
      <c r="G48" s="120">
        <f t="shared" ref="G48:G58" si="11">+F48*E48</f>
        <v>0</v>
      </c>
      <c r="H48" s="120">
        <v>353</v>
      </c>
      <c r="I48" s="101">
        <f t="shared" ref="I48:I57" si="12">+H48*E48</f>
        <v>2541600</v>
      </c>
    </row>
    <row r="49" spans="2:9" ht="12" customHeight="1">
      <c r="B49" s="91"/>
      <c r="C49" s="117" t="s">
        <v>164</v>
      </c>
      <c r="D49" s="144" t="s">
        <v>50</v>
      </c>
      <c r="E49" s="119">
        <v>5000</v>
      </c>
      <c r="F49" s="120"/>
      <c r="G49" s="120">
        <f t="shared" si="11"/>
        <v>0</v>
      </c>
      <c r="H49" s="120">
        <v>7709</v>
      </c>
      <c r="I49" s="101">
        <f t="shared" si="12"/>
        <v>38545000</v>
      </c>
    </row>
    <row r="50" spans="2:9" ht="12" customHeight="1">
      <c r="B50" s="91"/>
      <c r="C50" s="117" t="s">
        <v>165</v>
      </c>
      <c r="D50" s="144" t="s">
        <v>50</v>
      </c>
      <c r="E50" s="119">
        <v>16000</v>
      </c>
      <c r="F50" s="120">
        <v>840</v>
      </c>
      <c r="G50" s="120">
        <f t="shared" si="11"/>
        <v>13440000</v>
      </c>
      <c r="H50" s="120">
        <v>10345</v>
      </c>
      <c r="I50" s="101">
        <f t="shared" si="12"/>
        <v>165520000</v>
      </c>
    </row>
    <row r="51" spans="2:9" ht="12" customHeight="1">
      <c r="B51" s="91"/>
      <c r="C51" s="117" t="s">
        <v>166</v>
      </c>
      <c r="D51" s="144" t="s">
        <v>50</v>
      </c>
      <c r="E51" s="119">
        <v>20000</v>
      </c>
      <c r="F51" s="120">
        <v>840</v>
      </c>
      <c r="G51" s="120">
        <f t="shared" si="11"/>
        <v>16800000</v>
      </c>
      <c r="H51" s="120">
        <v>2283</v>
      </c>
      <c r="I51" s="101">
        <f t="shared" si="12"/>
        <v>45660000</v>
      </c>
    </row>
    <row r="52" spans="2:9" ht="12" customHeight="1">
      <c r="B52" s="91"/>
      <c r="C52" s="117" t="s">
        <v>167</v>
      </c>
      <c r="D52" s="144" t="s">
        <v>50</v>
      </c>
      <c r="E52" s="119">
        <v>8000</v>
      </c>
      <c r="F52" s="120">
        <v>840</v>
      </c>
      <c r="G52" s="120">
        <f t="shared" si="11"/>
        <v>6720000</v>
      </c>
      <c r="H52" s="120">
        <v>2283</v>
      </c>
      <c r="I52" s="101">
        <f t="shared" si="12"/>
        <v>18264000</v>
      </c>
    </row>
    <row r="53" spans="2:9" ht="12" customHeight="1">
      <c r="B53" s="91"/>
      <c r="C53" s="117" t="s">
        <v>170</v>
      </c>
      <c r="D53" s="144" t="s">
        <v>50</v>
      </c>
      <c r="E53" s="119">
        <v>99000</v>
      </c>
      <c r="F53" s="120">
        <v>3</v>
      </c>
      <c r="G53" s="120">
        <f t="shared" si="11"/>
        <v>297000</v>
      </c>
      <c r="H53" s="120">
        <v>3</v>
      </c>
      <c r="I53" s="101">
        <f t="shared" si="12"/>
        <v>297000</v>
      </c>
    </row>
    <row r="54" spans="2:9" ht="12" customHeight="1">
      <c r="B54" s="91"/>
      <c r="C54" s="117" t="s">
        <v>101</v>
      </c>
      <c r="D54" s="144" t="s">
        <v>105</v>
      </c>
      <c r="E54" s="119">
        <v>12800</v>
      </c>
      <c r="F54" s="120">
        <v>10</v>
      </c>
      <c r="G54" s="120">
        <f t="shared" si="11"/>
        <v>128000</v>
      </c>
      <c r="H54" s="120">
        <v>15</v>
      </c>
      <c r="I54" s="101">
        <f t="shared" si="12"/>
        <v>192000</v>
      </c>
    </row>
    <row r="55" spans="2:9" ht="12" customHeight="1">
      <c r="B55" s="91"/>
      <c r="C55" s="117" t="s">
        <v>102</v>
      </c>
      <c r="D55" s="144" t="s">
        <v>105</v>
      </c>
      <c r="E55" s="119">
        <v>12800</v>
      </c>
      <c r="F55" s="120">
        <v>5</v>
      </c>
      <c r="G55" s="120">
        <f t="shared" si="11"/>
        <v>64000</v>
      </c>
      <c r="H55" s="120">
        <v>13</v>
      </c>
      <c r="I55" s="101">
        <f t="shared" si="12"/>
        <v>166400</v>
      </c>
    </row>
    <row r="56" spans="2:9" ht="12" customHeight="1">
      <c r="B56" s="91"/>
      <c r="C56" s="117" t="s">
        <v>103</v>
      </c>
      <c r="D56" s="144" t="s">
        <v>50</v>
      </c>
      <c r="E56" s="119">
        <v>36800</v>
      </c>
      <c r="F56" s="120">
        <v>10</v>
      </c>
      <c r="G56" s="120">
        <f t="shared" si="11"/>
        <v>368000</v>
      </c>
      <c r="H56" s="120">
        <v>15</v>
      </c>
      <c r="I56" s="101">
        <f t="shared" si="12"/>
        <v>552000</v>
      </c>
    </row>
    <row r="57" spans="2:9" ht="12" customHeight="1">
      <c r="B57" s="91"/>
      <c r="C57" s="117" t="s">
        <v>104</v>
      </c>
      <c r="D57" s="144" t="s">
        <v>50</v>
      </c>
      <c r="E57" s="119">
        <v>28800</v>
      </c>
      <c r="F57" s="120">
        <v>5</v>
      </c>
      <c r="G57" s="120">
        <f t="shared" si="11"/>
        <v>144000</v>
      </c>
      <c r="H57" s="120">
        <v>13</v>
      </c>
      <c r="I57" s="101">
        <f t="shared" si="12"/>
        <v>374400</v>
      </c>
    </row>
    <row r="58" spans="2:9" ht="12" customHeight="1">
      <c r="B58" s="91"/>
      <c r="C58" s="117" t="s">
        <v>97</v>
      </c>
      <c r="D58" s="144" t="s">
        <v>50</v>
      </c>
      <c r="E58" s="119">
        <v>10400</v>
      </c>
      <c r="F58" s="120">
        <v>25</v>
      </c>
      <c r="G58" s="120">
        <f t="shared" si="11"/>
        <v>260000</v>
      </c>
      <c r="H58" s="120">
        <v>25</v>
      </c>
      <c r="I58" s="101">
        <f t="shared" ref="I58" si="13">+H58*E58</f>
        <v>260000</v>
      </c>
    </row>
    <row r="59" spans="2:9" ht="12" customHeight="1">
      <c r="B59" s="91"/>
      <c r="C59" s="88" t="s">
        <v>0</v>
      </c>
      <c r="D59" s="102"/>
      <c r="E59" s="89"/>
      <c r="F59" s="103"/>
      <c r="G59" s="103">
        <f>SUM(G47:G58)</f>
        <v>45949000</v>
      </c>
      <c r="H59" s="103"/>
      <c r="I59" s="103">
        <f>SUM(I47:I58)</f>
        <v>293376000</v>
      </c>
    </row>
    <row r="60" spans="2:9" ht="12" customHeight="1">
      <c r="B60" s="87" t="s">
        <v>88</v>
      </c>
      <c r="C60" s="88" t="s">
        <v>112</v>
      </c>
      <c r="D60" s="87"/>
      <c r="E60" s="89"/>
      <c r="F60" s="103"/>
      <c r="G60" s="103">
        <f>G59+G46+G43+G17</f>
        <v>534883500</v>
      </c>
      <c r="H60" s="103"/>
      <c r="I60" s="103">
        <f>I59+I46+I43+I17</f>
        <v>1571108739</v>
      </c>
    </row>
    <row r="61" spans="2:9" ht="12" customHeight="1">
      <c r="B61" s="87"/>
      <c r="C61" s="117" t="s">
        <v>138</v>
      </c>
      <c r="D61" s="118" t="s">
        <v>50</v>
      </c>
      <c r="E61" s="119">
        <v>16000</v>
      </c>
      <c r="F61" s="120"/>
      <c r="G61" s="120">
        <f>+F61*E61</f>
        <v>0</v>
      </c>
      <c r="H61" s="120">
        <v>402</v>
      </c>
      <c r="I61" s="101">
        <f>+H61*E61</f>
        <v>6432000</v>
      </c>
    </row>
    <row r="62" spans="2:9" ht="12" customHeight="1">
      <c r="B62" s="87"/>
      <c r="C62" s="88" t="s">
        <v>139</v>
      </c>
      <c r="D62" s="87"/>
      <c r="E62" s="89"/>
      <c r="F62" s="103"/>
      <c r="G62" s="103">
        <f>+G61</f>
        <v>0</v>
      </c>
      <c r="H62" s="103"/>
      <c r="I62" s="103">
        <f>+I61</f>
        <v>6432000</v>
      </c>
    </row>
    <row r="63" spans="2:9" ht="12" customHeight="1">
      <c r="B63" s="91"/>
      <c r="C63" s="92" t="s">
        <v>119</v>
      </c>
      <c r="D63" s="93" t="s">
        <v>48</v>
      </c>
      <c r="E63" s="94">
        <v>45000</v>
      </c>
      <c r="F63" s="95"/>
      <c r="G63" s="120">
        <f>+F63*E63</f>
        <v>0</v>
      </c>
      <c r="H63" s="104">
        <v>2371.1555499999999</v>
      </c>
      <c r="I63" s="101">
        <f>+H63*E63</f>
        <v>106701999.75</v>
      </c>
    </row>
    <row r="64" spans="2:9" ht="12" customHeight="1">
      <c r="B64" s="91"/>
      <c r="C64" s="92" t="s">
        <v>140</v>
      </c>
      <c r="D64" s="93" t="s">
        <v>48</v>
      </c>
      <c r="E64" s="94">
        <v>465000</v>
      </c>
      <c r="F64" s="95"/>
      <c r="G64" s="120">
        <f t="shared" ref="G64:G66" si="14">+F64*E64</f>
        <v>0</v>
      </c>
      <c r="H64" s="95">
        <v>350</v>
      </c>
      <c r="I64" s="101">
        <f t="shared" ref="I64:I66" si="15">+H64*E64</f>
        <v>162750000</v>
      </c>
    </row>
    <row r="65" spans="2:9" ht="12" customHeight="1">
      <c r="B65" s="91"/>
      <c r="C65" s="92" t="s">
        <v>141</v>
      </c>
      <c r="D65" s="93" t="s">
        <v>48</v>
      </c>
      <c r="E65" s="94">
        <v>530000</v>
      </c>
      <c r="F65" s="95"/>
      <c r="G65" s="120">
        <f t="shared" si="14"/>
        <v>0</v>
      </c>
      <c r="H65" s="138">
        <v>31.6</v>
      </c>
      <c r="I65" s="101">
        <f t="shared" si="15"/>
        <v>16748000</v>
      </c>
    </row>
    <row r="66" spans="2:9" ht="12" customHeight="1">
      <c r="B66" s="91"/>
      <c r="C66" s="92" t="s">
        <v>154</v>
      </c>
      <c r="D66" s="93" t="s">
        <v>155</v>
      </c>
      <c r="E66" s="94">
        <v>62000</v>
      </c>
      <c r="F66" s="95"/>
      <c r="G66" s="120">
        <f t="shared" si="14"/>
        <v>0</v>
      </c>
      <c r="H66" s="95">
        <v>641</v>
      </c>
      <c r="I66" s="101">
        <f t="shared" si="15"/>
        <v>39742000</v>
      </c>
    </row>
    <row r="67" spans="2:9" ht="12" customHeight="1">
      <c r="B67" s="91"/>
      <c r="C67" s="105" t="s">
        <v>120</v>
      </c>
      <c r="D67" s="91"/>
      <c r="E67" s="106"/>
      <c r="F67" s="107"/>
      <c r="G67" s="107">
        <f>+G63+G64+G65+G66</f>
        <v>0</v>
      </c>
      <c r="H67" s="107"/>
      <c r="I67" s="108">
        <f>+I63+I64+I65+I66</f>
        <v>325941999.75</v>
      </c>
    </row>
    <row r="68" spans="2:9" ht="12" customHeight="1">
      <c r="B68" s="91"/>
      <c r="C68" s="92" t="s">
        <v>81</v>
      </c>
      <c r="D68" s="93" t="s">
        <v>52</v>
      </c>
      <c r="E68" s="94">
        <v>80000</v>
      </c>
      <c r="F68" s="95"/>
      <c r="G68" s="95">
        <f>+F68*E68</f>
        <v>0</v>
      </c>
      <c r="H68" s="95">
        <v>50</v>
      </c>
      <c r="I68" s="101">
        <f>+H68*E68</f>
        <v>4000000</v>
      </c>
    </row>
    <row r="69" spans="2:9" ht="12" customHeight="1">
      <c r="B69" s="91"/>
      <c r="C69" s="92" t="s">
        <v>99</v>
      </c>
      <c r="D69" s="93" t="s">
        <v>46</v>
      </c>
      <c r="E69" s="94">
        <v>180000</v>
      </c>
      <c r="F69" s="95">
        <v>30</v>
      </c>
      <c r="G69" s="95">
        <f t="shared" ref="G69:G78" si="16">+F69*E69</f>
        <v>5400000</v>
      </c>
      <c r="H69" s="95">
        <v>60</v>
      </c>
      <c r="I69" s="101">
        <f t="shared" ref="I69:I78" si="17">+H69*E69</f>
        <v>10800000</v>
      </c>
    </row>
    <row r="70" spans="2:9" ht="12" customHeight="1">
      <c r="B70" s="91"/>
      <c r="C70" s="92" t="s">
        <v>57</v>
      </c>
      <c r="D70" s="93" t="s">
        <v>121</v>
      </c>
      <c r="E70" s="94"/>
      <c r="F70" s="95"/>
      <c r="G70" s="95">
        <f t="shared" si="16"/>
        <v>0</v>
      </c>
      <c r="H70" s="95"/>
      <c r="I70" s="101">
        <v>500000</v>
      </c>
    </row>
    <row r="71" spans="2:9" ht="12" customHeight="1">
      <c r="B71" s="91"/>
      <c r="C71" s="92" t="s">
        <v>59</v>
      </c>
      <c r="D71" s="93" t="s">
        <v>46</v>
      </c>
      <c r="E71" s="94">
        <v>80000</v>
      </c>
      <c r="F71" s="95"/>
      <c r="G71" s="95">
        <f t="shared" si="16"/>
        <v>0</v>
      </c>
      <c r="H71" s="95">
        <v>28</v>
      </c>
      <c r="I71" s="101">
        <f t="shared" si="17"/>
        <v>2240000</v>
      </c>
    </row>
    <row r="72" spans="2:9" ht="12" customHeight="1">
      <c r="B72" s="91"/>
      <c r="C72" s="92" t="s">
        <v>126</v>
      </c>
      <c r="D72" s="93" t="s">
        <v>62</v>
      </c>
      <c r="E72" s="94">
        <v>25000</v>
      </c>
      <c r="F72" s="95"/>
      <c r="G72" s="95">
        <f t="shared" si="16"/>
        <v>0</v>
      </c>
      <c r="H72" s="95">
        <v>2000</v>
      </c>
      <c r="I72" s="101">
        <f t="shared" si="17"/>
        <v>50000000</v>
      </c>
    </row>
    <row r="73" spans="2:9" ht="12" customHeight="1">
      <c r="B73" s="91"/>
      <c r="C73" s="92" t="s">
        <v>60</v>
      </c>
      <c r="D73" s="93" t="s">
        <v>61</v>
      </c>
      <c r="E73" s="94">
        <v>2600</v>
      </c>
      <c r="F73" s="95"/>
      <c r="G73" s="95">
        <f t="shared" si="16"/>
        <v>0</v>
      </c>
      <c r="H73" s="95">
        <v>360</v>
      </c>
      <c r="I73" s="101">
        <f t="shared" si="17"/>
        <v>936000</v>
      </c>
    </row>
    <row r="74" spans="2:9" ht="12" customHeight="1">
      <c r="B74" s="91"/>
      <c r="C74" s="92" t="s">
        <v>142</v>
      </c>
      <c r="D74" s="93" t="s">
        <v>83</v>
      </c>
      <c r="E74" s="94">
        <v>63800</v>
      </c>
      <c r="F74" s="95">
        <v>2</v>
      </c>
      <c r="G74" s="95">
        <f t="shared" si="16"/>
        <v>127600</v>
      </c>
      <c r="H74" s="95">
        <v>19</v>
      </c>
      <c r="I74" s="101">
        <f t="shared" si="17"/>
        <v>1212200</v>
      </c>
    </row>
    <row r="75" spans="2:9" ht="12" customHeight="1">
      <c r="B75" s="145"/>
      <c r="C75" s="109" t="s">
        <v>84</v>
      </c>
      <c r="D75" s="145" t="s">
        <v>62</v>
      </c>
      <c r="E75" s="85">
        <v>215592</v>
      </c>
      <c r="F75" s="101"/>
      <c r="G75" s="95">
        <f t="shared" si="16"/>
        <v>0</v>
      </c>
      <c r="H75" s="101">
        <v>3</v>
      </c>
      <c r="I75" s="101">
        <f t="shared" si="17"/>
        <v>646776</v>
      </c>
    </row>
    <row r="76" spans="2:9" ht="12" customHeight="1">
      <c r="B76" s="145"/>
      <c r="C76" s="109" t="s">
        <v>63</v>
      </c>
      <c r="D76" s="145" t="s">
        <v>62</v>
      </c>
      <c r="E76" s="85">
        <v>275200</v>
      </c>
      <c r="F76" s="101"/>
      <c r="G76" s="95">
        <f t="shared" si="16"/>
        <v>0</v>
      </c>
      <c r="H76" s="101">
        <v>1</v>
      </c>
      <c r="I76" s="101">
        <f t="shared" si="17"/>
        <v>275200</v>
      </c>
    </row>
    <row r="77" spans="2:9" ht="12" customHeight="1">
      <c r="B77" s="145"/>
      <c r="C77" s="109" t="s">
        <v>64</v>
      </c>
      <c r="D77" s="145" t="s">
        <v>62</v>
      </c>
      <c r="E77" s="85">
        <v>444312</v>
      </c>
      <c r="F77" s="101"/>
      <c r="G77" s="95">
        <f t="shared" si="16"/>
        <v>0</v>
      </c>
      <c r="H77" s="101">
        <v>1</v>
      </c>
      <c r="I77" s="101">
        <f t="shared" si="17"/>
        <v>444312</v>
      </c>
    </row>
    <row r="78" spans="2:9" ht="12" customHeight="1">
      <c r="B78" s="145"/>
      <c r="C78" s="109" t="s">
        <v>65</v>
      </c>
      <c r="D78" s="145" t="s">
        <v>62</v>
      </c>
      <c r="E78" s="85">
        <v>275200</v>
      </c>
      <c r="F78" s="101"/>
      <c r="G78" s="95">
        <f t="shared" si="16"/>
        <v>0</v>
      </c>
      <c r="H78" s="101">
        <v>1</v>
      </c>
      <c r="I78" s="101">
        <f t="shared" si="17"/>
        <v>275200</v>
      </c>
    </row>
    <row r="79" spans="2:9" ht="12" customHeight="1">
      <c r="B79" s="87" t="s">
        <v>14</v>
      </c>
      <c r="C79" s="88" t="s">
        <v>40</v>
      </c>
      <c r="D79" s="87"/>
      <c r="E79" s="89"/>
      <c r="F79" s="103"/>
      <c r="G79" s="103">
        <f>SUM(G68:G78)</f>
        <v>5527600</v>
      </c>
      <c r="H79" s="103"/>
      <c r="I79" s="103">
        <f>SUM(I68:I78)</f>
        <v>71329688</v>
      </c>
    </row>
    <row r="80" spans="2:9" ht="12" customHeight="1">
      <c r="B80" s="87" t="s">
        <v>89</v>
      </c>
      <c r="C80" s="88" t="s">
        <v>113</v>
      </c>
      <c r="D80" s="87"/>
      <c r="E80" s="89"/>
      <c r="F80" s="103"/>
      <c r="G80" s="103">
        <f>+G79+G67+G62</f>
        <v>5527600</v>
      </c>
      <c r="H80" s="103"/>
      <c r="I80" s="90">
        <f>+I79+I67+I62</f>
        <v>403703687.75</v>
      </c>
    </row>
    <row r="81" spans="2:9" ht="12" customHeight="1">
      <c r="B81" s="87" t="s">
        <v>18</v>
      </c>
      <c r="C81" s="88" t="s">
        <v>114</v>
      </c>
      <c r="D81" s="87"/>
      <c r="E81" s="89"/>
      <c r="F81" s="103"/>
      <c r="G81" s="103">
        <f>G80+G60</f>
        <v>540411100</v>
      </c>
      <c r="H81" s="103"/>
      <c r="I81" s="90">
        <f>I80+I60</f>
        <v>1974812426.75</v>
      </c>
    </row>
    <row r="82" spans="2:9" ht="12" customHeight="1">
      <c r="B82" s="87" t="s">
        <v>19</v>
      </c>
      <c r="C82" s="121" t="s">
        <v>11</v>
      </c>
      <c r="D82" s="122"/>
      <c r="E82" s="123"/>
      <c r="F82" s="125"/>
      <c r="G82" s="125">
        <f>G81*0.1</f>
        <v>54041110</v>
      </c>
      <c r="H82" s="125"/>
      <c r="I82" s="124">
        <f t="shared" ref="I82" si="18">I81*0.1</f>
        <v>197481242.67500001</v>
      </c>
    </row>
    <row r="83" spans="2:9" ht="12" customHeight="1">
      <c r="B83" s="87" t="s">
        <v>90</v>
      </c>
      <c r="C83" s="88" t="s">
        <v>115</v>
      </c>
      <c r="D83" s="87"/>
      <c r="E83" s="89"/>
      <c r="F83" s="97"/>
      <c r="G83" s="97">
        <f>G81+G82</f>
        <v>594452210</v>
      </c>
      <c r="H83" s="97"/>
      <c r="I83" s="98">
        <f t="shared" ref="I83" si="19">I81+I82</f>
        <v>2172293669.4250002</v>
      </c>
    </row>
    <row r="84" spans="2:9" ht="9.75" customHeight="1">
      <c r="B84" s="16"/>
      <c r="C84" s="17"/>
      <c r="D84" s="16"/>
      <c r="E84" s="18"/>
      <c r="F84" s="19"/>
      <c r="G84" s="18"/>
      <c r="H84" s="18"/>
      <c r="I84" s="18"/>
    </row>
    <row r="85" spans="2:9">
      <c r="C85" s="150" t="s">
        <v>5</v>
      </c>
      <c r="D85" s="80"/>
      <c r="E85" s="80"/>
      <c r="F85" s="80"/>
      <c r="G85" s="80"/>
      <c r="H85" s="80"/>
    </row>
    <row r="86" spans="2:9">
      <c r="C86" s="80" t="s">
        <v>66</v>
      </c>
      <c r="D86" s="80"/>
      <c r="E86" s="80"/>
      <c r="F86" s="80"/>
      <c r="G86" s="182" t="s">
        <v>111</v>
      </c>
      <c r="H86" s="182"/>
    </row>
    <row r="87" spans="2:9" ht="6" customHeight="1">
      <c r="C87" s="80"/>
      <c r="D87" s="80"/>
      <c r="E87" s="80"/>
      <c r="F87" s="80"/>
      <c r="G87" s="151"/>
      <c r="H87" s="151"/>
    </row>
    <row r="88" spans="2:9">
      <c r="C88" s="80" t="s">
        <v>67</v>
      </c>
      <c r="D88" s="80"/>
      <c r="E88" s="80"/>
      <c r="F88" s="80"/>
      <c r="G88" s="182" t="s">
        <v>127</v>
      </c>
      <c r="H88" s="182"/>
    </row>
    <row r="89" spans="2:9" ht="6" customHeight="1">
      <c r="C89" s="80"/>
      <c r="D89" s="80"/>
      <c r="E89" s="80"/>
      <c r="F89" s="80"/>
      <c r="G89" s="151"/>
      <c r="H89" s="151"/>
    </row>
    <row r="90" spans="2:9">
      <c r="C90" s="152" t="s">
        <v>71</v>
      </c>
      <c r="D90" s="80"/>
      <c r="E90" s="80"/>
      <c r="F90" s="80"/>
      <c r="G90" s="182" t="s">
        <v>116</v>
      </c>
      <c r="H90" s="182"/>
    </row>
    <row r="91" spans="2:9">
      <c r="C91" s="150" t="s">
        <v>1</v>
      </c>
      <c r="D91" s="80"/>
      <c r="E91" s="80"/>
      <c r="F91" s="80"/>
      <c r="G91" s="80"/>
      <c r="H91" s="80"/>
    </row>
    <row r="92" spans="2:9">
      <c r="C92" s="80" t="s">
        <v>35</v>
      </c>
      <c r="D92" s="80"/>
      <c r="E92" s="80"/>
      <c r="F92" s="80"/>
      <c r="G92" s="80" t="s">
        <v>45</v>
      </c>
      <c r="H92" s="80"/>
    </row>
    <row r="93" spans="2:9">
      <c r="C93" s="150" t="s">
        <v>2</v>
      </c>
      <c r="D93" s="80"/>
      <c r="E93" s="80"/>
      <c r="F93" s="80"/>
      <c r="G93" s="80"/>
      <c r="H93" s="80"/>
    </row>
    <row r="94" spans="2:9">
      <c r="C94" s="80" t="s">
        <v>34</v>
      </c>
      <c r="D94" s="80"/>
      <c r="E94" s="80"/>
      <c r="F94" s="80"/>
      <c r="G94" s="182" t="s">
        <v>75</v>
      </c>
      <c r="H94" s="182"/>
    </row>
    <row r="95" spans="2:9" ht="6" customHeight="1">
      <c r="C95" s="80"/>
      <c r="D95" s="80"/>
      <c r="E95" s="80"/>
      <c r="F95" s="80"/>
      <c r="G95" s="151"/>
      <c r="H95" s="151"/>
    </row>
    <row r="96" spans="2:9">
      <c r="C96" s="80" t="s">
        <v>34</v>
      </c>
      <c r="D96" s="80"/>
      <c r="E96" s="80"/>
      <c r="F96" s="80"/>
      <c r="G96" s="80" t="s">
        <v>168</v>
      </c>
      <c r="H96" s="80"/>
    </row>
  </sheetData>
  <mergeCells count="18">
    <mergeCell ref="G86:H86"/>
    <mergeCell ref="G88:H88"/>
    <mergeCell ref="G90:H90"/>
    <mergeCell ref="G94:H94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101"/>
  <sheetViews>
    <sheetView workbookViewId="0">
      <selection activeCell="C48" sqref="C48"/>
    </sheetView>
  </sheetViews>
  <sheetFormatPr defaultRowHeight="14.25"/>
  <cols>
    <col min="1" max="1" width="7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81" t="s">
        <v>41</v>
      </c>
      <c r="C1" s="181"/>
      <c r="D1" s="181"/>
      <c r="E1" s="181"/>
      <c r="F1" s="181"/>
      <c r="G1" s="181"/>
      <c r="H1" s="181"/>
      <c r="I1" s="181"/>
    </row>
    <row r="2" spans="2:9" ht="10.5" customHeight="1">
      <c r="B2" s="181" t="s">
        <v>42</v>
      </c>
      <c r="C2" s="181"/>
      <c r="D2" s="181"/>
      <c r="E2" s="181"/>
      <c r="F2" s="181"/>
      <c r="G2" s="181"/>
      <c r="H2" s="181"/>
      <c r="I2" s="181"/>
    </row>
    <row r="3" spans="2:9" ht="10.5" customHeight="1">
      <c r="B3" s="181" t="s">
        <v>43</v>
      </c>
      <c r="C3" s="181"/>
      <c r="D3" s="181"/>
      <c r="E3" s="181"/>
      <c r="F3" s="181"/>
      <c r="G3" s="181"/>
      <c r="H3" s="181"/>
      <c r="I3" s="181"/>
    </row>
    <row r="4" spans="2:9" ht="5.25" customHeight="1"/>
    <row r="5" spans="2:9" ht="12" customHeight="1">
      <c r="B5" s="78"/>
      <c r="C5" s="173" t="s">
        <v>69</v>
      </c>
      <c r="D5" s="173"/>
      <c r="E5" s="173"/>
      <c r="F5" s="173"/>
      <c r="G5" s="173"/>
      <c r="H5" s="173"/>
      <c r="I5" s="173"/>
    </row>
    <row r="6" spans="2:9" ht="12" customHeight="1">
      <c r="B6" s="78"/>
      <c r="C6" s="173" t="s">
        <v>33</v>
      </c>
      <c r="D6" s="173"/>
      <c r="E6" s="173"/>
      <c r="F6" s="173"/>
      <c r="G6" s="173"/>
      <c r="H6" s="173"/>
      <c r="I6" s="173"/>
    </row>
    <row r="7" spans="2:9" ht="12" customHeight="1">
      <c r="B7" s="78"/>
      <c r="C7" s="155"/>
      <c r="D7" s="155"/>
      <c r="E7" s="180" t="s">
        <v>110</v>
      </c>
      <c r="F7" s="180"/>
      <c r="G7" s="180"/>
      <c r="H7" s="180"/>
      <c r="I7" s="80"/>
    </row>
    <row r="8" spans="2:9" ht="12" customHeight="1">
      <c r="B8" s="179" t="s">
        <v>177</v>
      </c>
      <c r="C8" s="179"/>
      <c r="D8" s="179"/>
      <c r="E8" s="179"/>
      <c r="F8" s="179"/>
      <c r="G8" s="179"/>
      <c r="H8" s="179"/>
      <c r="I8" s="179"/>
    </row>
    <row r="9" spans="2:9" ht="3.75" customHeight="1">
      <c r="B9" s="156"/>
      <c r="C9" s="156"/>
      <c r="D9" s="156"/>
      <c r="E9" s="156"/>
      <c r="F9" s="156"/>
      <c r="G9" s="156"/>
      <c r="H9" s="156"/>
      <c r="I9" s="156"/>
    </row>
    <row r="10" spans="2:9" ht="12" customHeight="1">
      <c r="B10" s="179" t="s">
        <v>160</v>
      </c>
      <c r="C10" s="179"/>
      <c r="D10" s="179"/>
      <c r="E10" s="179"/>
      <c r="F10" s="179"/>
      <c r="G10" s="179"/>
      <c r="H10" s="179"/>
      <c r="I10" s="179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74" t="s">
        <v>32</v>
      </c>
      <c r="C12" s="174" t="s">
        <v>6</v>
      </c>
      <c r="D12" s="175" t="s">
        <v>28</v>
      </c>
      <c r="E12" s="175" t="s">
        <v>29</v>
      </c>
      <c r="F12" s="177" t="s">
        <v>30</v>
      </c>
      <c r="G12" s="177"/>
      <c r="H12" s="177" t="s">
        <v>31</v>
      </c>
      <c r="I12" s="177"/>
    </row>
    <row r="13" spans="2:9" ht="12" customHeight="1">
      <c r="B13" s="174"/>
      <c r="C13" s="174"/>
      <c r="D13" s="176"/>
      <c r="E13" s="176"/>
      <c r="F13" s="153" t="s">
        <v>7</v>
      </c>
      <c r="G13" s="153" t="s">
        <v>0</v>
      </c>
      <c r="H13" s="153" t="s">
        <v>7</v>
      </c>
      <c r="I13" s="153" t="s">
        <v>0</v>
      </c>
    </row>
    <row r="14" spans="2:9" ht="12" customHeight="1">
      <c r="B14" s="153">
        <v>0</v>
      </c>
      <c r="C14" s="153">
        <v>1</v>
      </c>
      <c r="D14" s="154">
        <v>2</v>
      </c>
      <c r="E14" s="154">
        <v>3</v>
      </c>
      <c r="F14" s="153">
        <v>4</v>
      </c>
      <c r="G14" s="153">
        <v>5</v>
      </c>
      <c r="H14" s="153">
        <v>6</v>
      </c>
      <c r="I14" s="153">
        <v>7</v>
      </c>
    </row>
    <row r="15" spans="2:9" ht="12" customHeight="1">
      <c r="B15" s="153"/>
      <c r="C15" s="84" t="s">
        <v>4</v>
      </c>
      <c r="D15" s="153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53"/>
      <c r="C16" s="84" t="s">
        <v>3</v>
      </c>
      <c r="D16" s="153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/>
      <c r="G18" s="101">
        <f>+F18*E18</f>
        <v>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/>
      <c r="G19" s="101">
        <f>+F19*E19</f>
        <v>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/>
      <c r="G20" s="101">
        <f t="shared" ref="G20:G22" si="0">+F20*E20</f>
        <v>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/>
      <c r="G21" s="101">
        <f t="shared" si="0"/>
        <v>0</v>
      </c>
      <c r="H21" s="120">
        <v>300</v>
      </c>
      <c r="I21" s="101">
        <f t="shared" si="1"/>
        <v>12000000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/>
      <c r="G22" s="101">
        <f t="shared" si="0"/>
        <v>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0</v>
      </c>
      <c r="H23" s="103"/>
      <c r="I23" s="103">
        <f>SUM(I18:I22)</f>
        <v>21400000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8"/>
      <c r="G24" s="101">
        <f>+F24*E24</f>
        <v>0</v>
      </c>
      <c r="H24" s="128">
        <v>900</v>
      </c>
      <c r="I24" s="101">
        <f>+H24*E24</f>
        <v>67500000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8"/>
      <c r="G25" s="149">
        <f>+F25*E25</f>
        <v>0</v>
      </c>
      <c r="H25" s="128">
        <v>599</v>
      </c>
      <c r="I25" s="149">
        <f>+H25*E25</f>
        <v>10782000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500</v>
      </c>
      <c r="G26" s="101">
        <f>+F26*E26</f>
        <v>100000000</v>
      </c>
      <c r="H26" s="130">
        <v>4600</v>
      </c>
      <c r="I26" s="101">
        <f t="shared" ref="I26" si="3">+H26*E26</f>
        <v>920000000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500</v>
      </c>
      <c r="G27" s="101">
        <f>+F27*E27</f>
        <v>6250000</v>
      </c>
      <c r="H27" s="130">
        <v>4600</v>
      </c>
      <c r="I27" s="101">
        <f>+H27*E27</f>
        <v>57500000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106250000</v>
      </c>
      <c r="H28" s="130"/>
      <c r="I28" s="131">
        <f t="shared" ref="I28" si="5">SUM(I24:I27)</f>
        <v>1055782000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/>
      <c r="G30" s="120">
        <f t="shared" ref="G30:G37" si="6">+F30*E30</f>
        <v>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161</v>
      </c>
      <c r="D31" s="118" t="s">
        <v>50</v>
      </c>
      <c r="E31" s="119">
        <v>14000</v>
      </c>
      <c r="F31" s="120"/>
      <c r="G31" s="120">
        <f t="shared" si="6"/>
        <v>0</v>
      </c>
      <c r="H31" s="120">
        <v>10</v>
      </c>
      <c r="I31" s="101">
        <f>+H31*E31</f>
        <v>140000</v>
      </c>
    </row>
    <row r="32" spans="2:9" ht="12" customHeight="1">
      <c r="B32" s="87"/>
      <c r="C32" s="117" t="s">
        <v>91</v>
      </c>
      <c r="D32" s="118" t="s">
        <v>50</v>
      </c>
      <c r="E32" s="119">
        <v>14500</v>
      </c>
      <c r="F32" s="120"/>
      <c r="G32" s="120">
        <f t="shared" si="6"/>
        <v>0</v>
      </c>
      <c r="H32" s="120">
        <v>25</v>
      </c>
      <c r="I32" s="101">
        <f t="shared" ref="I32" si="7">+H32*E32</f>
        <v>362500</v>
      </c>
    </row>
    <row r="33" spans="2:9" ht="12" customHeight="1">
      <c r="B33" s="87"/>
      <c r="C33" s="117" t="s">
        <v>78</v>
      </c>
      <c r="D33" s="118" t="s">
        <v>50</v>
      </c>
      <c r="E33" s="119">
        <v>11500</v>
      </c>
      <c r="F33" s="120"/>
      <c r="G33" s="120">
        <f t="shared" si="6"/>
        <v>0</v>
      </c>
      <c r="H33" s="120">
        <v>193</v>
      </c>
      <c r="I33" s="101">
        <f>+H33*E33</f>
        <v>2219500</v>
      </c>
    </row>
    <row r="34" spans="2:9" ht="12" customHeight="1">
      <c r="B34" s="87"/>
      <c r="C34" s="117" t="s">
        <v>132</v>
      </c>
      <c r="D34" s="118" t="s">
        <v>50</v>
      </c>
      <c r="E34" s="119">
        <v>10000</v>
      </c>
      <c r="F34" s="120"/>
      <c r="G34" s="120">
        <f t="shared" si="6"/>
        <v>0</v>
      </c>
      <c r="H34" s="120">
        <v>270</v>
      </c>
      <c r="I34" s="101">
        <f>+H34*E34</f>
        <v>2700000</v>
      </c>
    </row>
    <row r="35" spans="2:9" ht="12" customHeight="1">
      <c r="B35" s="87"/>
      <c r="C35" s="117" t="s">
        <v>151</v>
      </c>
      <c r="D35" s="118" t="s">
        <v>50</v>
      </c>
      <c r="E35" s="119">
        <v>9000</v>
      </c>
      <c r="F35" s="120"/>
      <c r="G35" s="120">
        <f t="shared" si="6"/>
        <v>0</v>
      </c>
      <c r="H35" s="120">
        <v>40</v>
      </c>
      <c r="I35" s="101">
        <f>+H35*E35</f>
        <v>360000</v>
      </c>
    </row>
    <row r="36" spans="2:9" ht="12" customHeight="1">
      <c r="B36" s="87"/>
      <c r="C36" s="117" t="s">
        <v>133</v>
      </c>
      <c r="D36" s="118" t="s">
        <v>50</v>
      </c>
      <c r="E36" s="119">
        <v>15000</v>
      </c>
      <c r="F36" s="120"/>
      <c r="G36" s="120">
        <f t="shared" si="6"/>
        <v>0</v>
      </c>
      <c r="H36" s="120">
        <v>599</v>
      </c>
      <c r="I36" s="101">
        <f t="shared" ref="I36" si="8">+H36*E36</f>
        <v>8985000</v>
      </c>
    </row>
    <row r="37" spans="2:9" ht="12" customHeight="1">
      <c r="B37" s="87"/>
      <c r="C37" s="117" t="s">
        <v>152</v>
      </c>
      <c r="D37" s="118" t="s">
        <v>50</v>
      </c>
      <c r="E37" s="119">
        <v>12300</v>
      </c>
      <c r="F37" s="120">
        <v>1460</v>
      </c>
      <c r="G37" s="120">
        <f t="shared" si="6"/>
        <v>17958000</v>
      </c>
      <c r="H37" s="120">
        <v>3464</v>
      </c>
      <c r="I37" s="101">
        <f>+H37*E37</f>
        <v>42607200</v>
      </c>
    </row>
    <row r="38" spans="2:9" ht="12" customHeight="1">
      <c r="B38" s="87"/>
      <c r="C38" s="88" t="s">
        <v>134</v>
      </c>
      <c r="D38" s="87"/>
      <c r="E38" s="89"/>
      <c r="F38" s="103"/>
      <c r="G38" s="103">
        <f>SUM(G29:G37)</f>
        <v>17958000</v>
      </c>
      <c r="H38" s="103"/>
      <c r="I38" s="103">
        <f>SUM(I29:I37)</f>
        <v>155386700</v>
      </c>
    </row>
    <row r="39" spans="2:9" ht="12" customHeight="1">
      <c r="B39" s="87"/>
      <c r="C39" s="117" t="s">
        <v>135</v>
      </c>
      <c r="D39" s="118" t="s">
        <v>51</v>
      </c>
      <c r="E39" s="119">
        <v>2100</v>
      </c>
      <c r="F39" s="120">
        <v>4600</v>
      </c>
      <c r="G39" s="120">
        <f>+F39*E39</f>
        <v>9660000</v>
      </c>
      <c r="H39" s="120">
        <v>30600</v>
      </c>
      <c r="I39" s="101">
        <f>+H39*E39</f>
        <v>64260000</v>
      </c>
    </row>
    <row r="40" spans="2:9" ht="12" customHeight="1">
      <c r="B40" s="87"/>
      <c r="C40" s="92" t="s">
        <v>124</v>
      </c>
      <c r="D40" s="93" t="s">
        <v>51</v>
      </c>
      <c r="E40" s="94">
        <v>2100</v>
      </c>
      <c r="F40" s="95">
        <v>2236.1909999999998</v>
      </c>
      <c r="G40" s="120">
        <f t="shared" ref="G40:G41" si="9">+F40*E40</f>
        <v>4696001.0999999996</v>
      </c>
      <c r="H40" s="95">
        <v>14336.191000000001</v>
      </c>
      <c r="I40" s="101">
        <f>+H40*E40</f>
        <v>30106001.100000001</v>
      </c>
    </row>
    <row r="41" spans="2:9" ht="12" customHeight="1">
      <c r="B41" s="91"/>
      <c r="C41" s="92" t="s">
        <v>136</v>
      </c>
      <c r="D41" s="93" t="s">
        <v>51</v>
      </c>
      <c r="E41" s="94">
        <v>2200</v>
      </c>
      <c r="F41" s="95">
        <v>1420</v>
      </c>
      <c r="G41" s="120">
        <f t="shared" si="9"/>
        <v>3124000</v>
      </c>
      <c r="H41" s="95">
        <v>18920</v>
      </c>
      <c r="I41" s="101">
        <f t="shared" ref="I41" si="10">+H41*E41</f>
        <v>41624000</v>
      </c>
    </row>
    <row r="42" spans="2:9" ht="12" customHeight="1">
      <c r="B42" s="87"/>
      <c r="C42" s="88" t="s">
        <v>39</v>
      </c>
      <c r="D42" s="87"/>
      <c r="E42" s="89"/>
      <c r="F42" s="97"/>
      <c r="G42" s="97">
        <f>SUM(G39:G41)</f>
        <v>17480001.100000001</v>
      </c>
      <c r="H42" s="97"/>
      <c r="I42" s="97">
        <f>SUM(I39:I41)</f>
        <v>135990001.09999999</v>
      </c>
    </row>
    <row r="43" spans="2:9" ht="12" customHeight="1">
      <c r="B43" s="87"/>
      <c r="C43" s="88" t="s">
        <v>137</v>
      </c>
      <c r="D43" s="87"/>
      <c r="E43" s="89"/>
      <c r="F43" s="97"/>
      <c r="G43" s="97">
        <f>+G42+G38+G28+G23+G17</f>
        <v>141688001.09999999</v>
      </c>
      <c r="H43" s="97"/>
      <c r="I43" s="97">
        <f>+I42+I38+I28+I23</f>
        <v>1368558701.0999999</v>
      </c>
    </row>
    <row r="44" spans="2:9" ht="12" customHeight="1">
      <c r="B44" s="91"/>
      <c r="C44" s="117" t="s">
        <v>174</v>
      </c>
      <c r="D44" s="118" t="s">
        <v>52</v>
      </c>
      <c r="E44" s="119">
        <v>80000</v>
      </c>
      <c r="F44" s="183">
        <v>100</v>
      </c>
      <c r="G44" s="183">
        <v>8000000</v>
      </c>
      <c r="H44" s="183">
        <v>100</v>
      </c>
      <c r="I44" s="183">
        <v>8000000</v>
      </c>
    </row>
    <row r="45" spans="2:9" ht="12" customHeight="1">
      <c r="B45" s="91"/>
      <c r="C45" s="92" t="s">
        <v>153</v>
      </c>
      <c r="D45" s="153" t="s">
        <v>46</v>
      </c>
      <c r="E45" s="94">
        <v>25000</v>
      </c>
      <c r="F45" s="99">
        <v>525</v>
      </c>
      <c r="G45" s="120">
        <f>+F45*E45</f>
        <v>13125000</v>
      </c>
      <c r="H45" s="99">
        <v>3790</v>
      </c>
      <c r="I45" s="101">
        <f>+H45*E45</f>
        <v>94750000</v>
      </c>
    </row>
    <row r="46" spans="2:9" ht="12" customHeight="1">
      <c r="B46" s="153"/>
      <c r="C46" s="84" t="s">
        <v>107</v>
      </c>
      <c r="D46" s="153" t="s">
        <v>46</v>
      </c>
      <c r="E46" s="85">
        <v>160000</v>
      </c>
      <c r="F46" s="101"/>
      <c r="G46" s="120">
        <f>+F46*E46</f>
        <v>0</v>
      </c>
      <c r="H46" s="101">
        <v>1294</v>
      </c>
      <c r="I46" s="101">
        <f>+H46*E46</f>
        <v>207040000</v>
      </c>
    </row>
    <row r="47" spans="2:9" ht="12" customHeight="1">
      <c r="B47" s="87" t="s">
        <v>13</v>
      </c>
      <c r="C47" s="88" t="s">
        <v>0</v>
      </c>
      <c r="D47" s="102"/>
      <c r="E47" s="89"/>
      <c r="F47" s="103"/>
      <c r="G47" s="103">
        <f>+G46+G45+G44</f>
        <v>21125000</v>
      </c>
      <c r="H47" s="103"/>
      <c r="I47" s="103">
        <f>+I46+I45+I44</f>
        <v>309790000</v>
      </c>
    </row>
    <row r="48" spans="2:9" ht="12" customHeight="1">
      <c r="B48" s="91"/>
      <c r="C48" s="117" t="s">
        <v>171</v>
      </c>
      <c r="D48" s="144" t="s">
        <v>50</v>
      </c>
      <c r="E48" s="119">
        <v>28800</v>
      </c>
      <c r="F48" s="120"/>
      <c r="G48" s="120">
        <f>+F48*E48</f>
        <v>0</v>
      </c>
      <c r="H48" s="120">
        <v>25</v>
      </c>
      <c r="I48" s="120">
        <f>+H48*E48</f>
        <v>720000</v>
      </c>
    </row>
    <row r="49" spans="2:9" ht="12" customHeight="1">
      <c r="B49" s="91"/>
      <c r="C49" s="117" t="s">
        <v>162</v>
      </c>
      <c r="D49" s="144" t="s">
        <v>50</v>
      </c>
      <c r="E49" s="119">
        <v>9200</v>
      </c>
      <c r="F49" s="120">
        <v>1460</v>
      </c>
      <c r="G49" s="120">
        <f>+F49*E49</f>
        <v>13432000</v>
      </c>
      <c r="H49" s="120">
        <v>4063</v>
      </c>
      <c r="I49" s="101">
        <f>+H49*E49</f>
        <v>37379600</v>
      </c>
    </row>
    <row r="50" spans="2:9" ht="12" customHeight="1">
      <c r="B50" s="91"/>
      <c r="C50" s="117" t="s">
        <v>163</v>
      </c>
      <c r="D50" s="144" t="s">
        <v>50</v>
      </c>
      <c r="E50" s="119">
        <v>7200</v>
      </c>
      <c r="F50" s="120"/>
      <c r="G50" s="120">
        <f t="shared" ref="G50:G62" si="11">+F50*E50</f>
        <v>0</v>
      </c>
      <c r="H50" s="120">
        <v>463</v>
      </c>
      <c r="I50" s="101">
        <f t="shared" ref="I50:I62" si="12">+H50*E50</f>
        <v>3333600</v>
      </c>
    </row>
    <row r="51" spans="2:9" ht="12" customHeight="1">
      <c r="B51" s="91"/>
      <c r="C51" s="117" t="s">
        <v>164</v>
      </c>
      <c r="D51" s="144" t="s">
        <v>50</v>
      </c>
      <c r="E51" s="119">
        <v>5000</v>
      </c>
      <c r="F51" s="120"/>
      <c r="G51" s="120">
        <f t="shared" si="11"/>
        <v>0</v>
      </c>
      <c r="H51" s="120">
        <v>7709</v>
      </c>
      <c r="I51" s="101">
        <f t="shared" si="12"/>
        <v>38545000</v>
      </c>
    </row>
    <row r="52" spans="2:9" ht="12" customHeight="1">
      <c r="B52" s="91"/>
      <c r="C52" s="117" t="s">
        <v>165</v>
      </c>
      <c r="D52" s="144" t="s">
        <v>50</v>
      </c>
      <c r="E52" s="119">
        <v>16000</v>
      </c>
      <c r="F52" s="120">
        <v>1460</v>
      </c>
      <c r="G52" s="120">
        <f t="shared" si="11"/>
        <v>23360000</v>
      </c>
      <c r="H52" s="120">
        <v>12235</v>
      </c>
      <c r="I52" s="101">
        <f t="shared" si="12"/>
        <v>195760000</v>
      </c>
    </row>
    <row r="53" spans="2:9" ht="12" customHeight="1">
      <c r="B53" s="91"/>
      <c r="C53" s="117" t="s">
        <v>166</v>
      </c>
      <c r="D53" s="144" t="s">
        <v>50</v>
      </c>
      <c r="E53" s="119">
        <v>20000</v>
      </c>
      <c r="F53" s="120">
        <v>1460</v>
      </c>
      <c r="G53" s="120">
        <f t="shared" si="11"/>
        <v>29200000</v>
      </c>
      <c r="H53" s="120">
        <v>4526</v>
      </c>
      <c r="I53" s="101">
        <f t="shared" si="12"/>
        <v>90520000</v>
      </c>
    </row>
    <row r="54" spans="2:9" ht="12" customHeight="1">
      <c r="B54" s="91"/>
      <c r="C54" s="117" t="s">
        <v>167</v>
      </c>
      <c r="D54" s="144" t="s">
        <v>50</v>
      </c>
      <c r="E54" s="119">
        <v>8000</v>
      </c>
      <c r="F54" s="120"/>
      <c r="G54" s="120">
        <f t="shared" si="11"/>
        <v>0</v>
      </c>
      <c r="H54" s="120">
        <v>2680</v>
      </c>
      <c r="I54" s="101">
        <f t="shared" si="12"/>
        <v>21440000</v>
      </c>
    </row>
    <row r="55" spans="2:9" ht="12" customHeight="1">
      <c r="B55" s="91"/>
      <c r="C55" s="117" t="s">
        <v>175</v>
      </c>
      <c r="D55" s="144" t="s">
        <v>50</v>
      </c>
      <c r="E55" s="119">
        <v>176000</v>
      </c>
      <c r="F55" s="120">
        <v>10</v>
      </c>
      <c r="G55" s="120">
        <v>1760000</v>
      </c>
      <c r="H55" s="120">
        <v>10</v>
      </c>
      <c r="I55" s="101">
        <v>1760000</v>
      </c>
    </row>
    <row r="56" spans="2:9" ht="12" customHeight="1">
      <c r="B56" s="91"/>
      <c r="C56" s="117" t="s">
        <v>170</v>
      </c>
      <c r="D56" s="144" t="s">
        <v>50</v>
      </c>
      <c r="E56" s="119">
        <v>99000</v>
      </c>
      <c r="F56" s="120"/>
      <c r="G56" s="120">
        <f t="shared" si="11"/>
        <v>0</v>
      </c>
      <c r="H56" s="120">
        <v>5</v>
      </c>
      <c r="I56" s="101">
        <f t="shared" si="12"/>
        <v>495000</v>
      </c>
    </row>
    <row r="57" spans="2:9" ht="12" customHeight="1">
      <c r="B57" s="91"/>
      <c r="C57" s="117" t="s">
        <v>172</v>
      </c>
      <c r="D57" s="144" t="s">
        <v>50</v>
      </c>
      <c r="E57" s="119">
        <v>80000</v>
      </c>
      <c r="F57" s="120"/>
      <c r="G57" s="120">
        <f>+F57*E57</f>
        <v>0</v>
      </c>
      <c r="H57" s="120">
        <v>10</v>
      </c>
      <c r="I57" s="101">
        <f>+H57*E57</f>
        <v>800000</v>
      </c>
    </row>
    <row r="58" spans="2:9" ht="12" customHeight="1">
      <c r="B58" s="91"/>
      <c r="C58" s="117" t="s">
        <v>101</v>
      </c>
      <c r="D58" s="144" t="s">
        <v>105</v>
      </c>
      <c r="E58" s="119">
        <v>12800</v>
      </c>
      <c r="F58" s="120"/>
      <c r="G58" s="120">
        <f t="shared" si="11"/>
        <v>0</v>
      </c>
      <c r="H58" s="120">
        <v>20</v>
      </c>
      <c r="I58" s="101">
        <f t="shared" si="12"/>
        <v>256000</v>
      </c>
    </row>
    <row r="59" spans="2:9" ht="12" customHeight="1">
      <c r="B59" s="91"/>
      <c r="C59" s="117" t="s">
        <v>102</v>
      </c>
      <c r="D59" s="144" t="s">
        <v>105</v>
      </c>
      <c r="E59" s="119">
        <v>12800</v>
      </c>
      <c r="F59" s="120"/>
      <c r="G59" s="120">
        <f t="shared" si="11"/>
        <v>0</v>
      </c>
      <c r="H59" s="120">
        <v>18</v>
      </c>
      <c r="I59" s="101">
        <f t="shared" si="12"/>
        <v>230400</v>
      </c>
    </row>
    <row r="60" spans="2:9" ht="12" customHeight="1">
      <c r="B60" s="91"/>
      <c r="C60" s="117" t="s">
        <v>103</v>
      </c>
      <c r="D60" s="144" t="s">
        <v>50</v>
      </c>
      <c r="E60" s="119">
        <v>36800</v>
      </c>
      <c r="F60" s="120"/>
      <c r="G60" s="120">
        <f t="shared" si="11"/>
        <v>0</v>
      </c>
      <c r="H60" s="120">
        <v>20</v>
      </c>
      <c r="I60" s="101">
        <f t="shared" si="12"/>
        <v>736000</v>
      </c>
    </row>
    <row r="61" spans="2:9" ht="12" customHeight="1">
      <c r="B61" s="91"/>
      <c r="C61" s="117" t="s">
        <v>104</v>
      </c>
      <c r="D61" s="144" t="s">
        <v>50</v>
      </c>
      <c r="E61" s="119">
        <v>28800</v>
      </c>
      <c r="F61" s="120"/>
      <c r="G61" s="120">
        <f t="shared" si="11"/>
        <v>0</v>
      </c>
      <c r="H61" s="120">
        <v>15</v>
      </c>
      <c r="I61" s="101">
        <f t="shared" si="12"/>
        <v>432000</v>
      </c>
    </row>
    <row r="62" spans="2:9" ht="12" customHeight="1">
      <c r="B62" s="91"/>
      <c r="C62" s="117" t="s">
        <v>97</v>
      </c>
      <c r="D62" s="144" t="s">
        <v>50</v>
      </c>
      <c r="E62" s="119">
        <v>10400</v>
      </c>
      <c r="F62" s="120"/>
      <c r="G62" s="120">
        <f t="shared" si="11"/>
        <v>0</v>
      </c>
      <c r="H62" s="120">
        <v>25</v>
      </c>
      <c r="I62" s="101">
        <f t="shared" si="12"/>
        <v>260000</v>
      </c>
    </row>
    <row r="63" spans="2:9" ht="12" customHeight="1">
      <c r="B63" s="91"/>
      <c r="C63" s="88" t="s">
        <v>0</v>
      </c>
      <c r="D63" s="102"/>
      <c r="E63" s="89"/>
      <c r="F63" s="103"/>
      <c r="G63" s="103">
        <f>SUM(G48:G62)</f>
        <v>67752000</v>
      </c>
      <c r="H63" s="103"/>
      <c r="I63" s="103">
        <f>SUM(I48:I62)</f>
        <v>392667600</v>
      </c>
    </row>
    <row r="64" spans="2:9" ht="12" customHeight="1">
      <c r="B64" s="87" t="s">
        <v>88</v>
      </c>
      <c r="C64" s="88" t="s">
        <v>112</v>
      </c>
      <c r="D64" s="87"/>
      <c r="E64" s="89"/>
      <c r="F64" s="103"/>
      <c r="G64" s="103">
        <f>G63+G47+G43+G17</f>
        <v>230565001.09999999</v>
      </c>
      <c r="H64" s="103"/>
      <c r="I64" s="103">
        <f>I63+I47+I43+I17</f>
        <v>2085738340.0999999</v>
      </c>
    </row>
    <row r="65" spans="2:9" ht="12" customHeight="1">
      <c r="B65" s="87"/>
      <c r="C65" s="117" t="s">
        <v>138</v>
      </c>
      <c r="D65" s="118" t="s">
        <v>50</v>
      </c>
      <c r="E65" s="119">
        <v>16000</v>
      </c>
      <c r="F65" s="120"/>
      <c r="G65" s="120">
        <f>+F65*E65</f>
        <v>0</v>
      </c>
      <c r="H65" s="120">
        <v>460</v>
      </c>
      <c r="I65" s="101">
        <f>+H65*E65</f>
        <v>7360000</v>
      </c>
    </row>
    <row r="66" spans="2:9" ht="12" customHeight="1">
      <c r="B66" s="87"/>
      <c r="C66" s="88" t="s">
        <v>139</v>
      </c>
      <c r="D66" s="87"/>
      <c r="E66" s="89"/>
      <c r="F66" s="103"/>
      <c r="G66" s="103">
        <f>+G65</f>
        <v>0</v>
      </c>
      <c r="H66" s="103"/>
      <c r="I66" s="103">
        <f>+I65</f>
        <v>7360000</v>
      </c>
    </row>
    <row r="67" spans="2:9" ht="12" customHeight="1">
      <c r="B67" s="91"/>
      <c r="C67" s="92" t="s">
        <v>119</v>
      </c>
      <c r="D67" s="93" t="s">
        <v>48</v>
      </c>
      <c r="E67" s="94">
        <v>45000</v>
      </c>
      <c r="F67" s="95"/>
      <c r="G67" s="120">
        <f>+F67*E67</f>
        <v>0</v>
      </c>
      <c r="H67" s="104">
        <v>2371.1555499999999</v>
      </c>
      <c r="I67" s="101">
        <f>+H67*E67</f>
        <v>106701999.75</v>
      </c>
    </row>
    <row r="68" spans="2:9" ht="12" customHeight="1">
      <c r="B68" s="91"/>
      <c r="C68" s="92" t="s">
        <v>140</v>
      </c>
      <c r="D68" s="93" t="s">
        <v>48</v>
      </c>
      <c r="E68" s="94">
        <v>465000</v>
      </c>
      <c r="F68" s="95"/>
      <c r="G68" s="120">
        <f t="shared" ref="G68:G70" si="13">+F68*E68</f>
        <v>0</v>
      </c>
      <c r="H68" s="95">
        <v>350</v>
      </c>
      <c r="I68" s="101">
        <f t="shared" ref="I68:I70" si="14">+H68*E68</f>
        <v>162750000</v>
      </c>
    </row>
    <row r="69" spans="2:9" ht="12" customHeight="1">
      <c r="B69" s="91"/>
      <c r="C69" s="92" t="s">
        <v>141</v>
      </c>
      <c r="D69" s="93" t="s">
        <v>48</v>
      </c>
      <c r="E69" s="94">
        <v>530000</v>
      </c>
      <c r="F69" s="95"/>
      <c r="G69" s="120">
        <f t="shared" si="13"/>
        <v>0</v>
      </c>
      <c r="H69" s="138">
        <v>31.6</v>
      </c>
      <c r="I69" s="101">
        <f t="shared" si="14"/>
        <v>16748000</v>
      </c>
    </row>
    <row r="70" spans="2:9" ht="12" customHeight="1">
      <c r="B70" s="91"/>
      <c r="C70" s="92" t="s">
        <v>154</v>
      </c>
      <c r="D70" s="93" t="s">
        <v>155</v>
      </c>
      <c r="E70" s="94">
        <v>62000</v>
      </c>
      <c r="F70" s="95"/>
      <c r="G70" s="120">
        <f t="shared" si="13"/>
        <v>0</v>
      </c>
      <c r="H70" s="95">
        <v>641</v>
      </c>
      <c r="I70" s="101">
        <f t="shared" si="14"/>
        <v>39742000</v>
      </c>
    </row>
    <row r="71" spans="2:9" ht="12" customHeight="1">
      <c r="B71" s="91"/>
      <c r="C71" s="105" t="s">
        <v>120</v>
      </c>
      <c r="D71" s="91"/>
      <c r="E71" s="106"/>
      <c r="F71" s="107"/>
      <c r="G71" s="107">
        <f>+G67+G68+G69+G70</f>
        <v>0</v>
      </c>
      <c r="H71" s="107"/>
      <c r="I71" s="108">
        <f>+I67+I68+I69+I70</f>
        <v>325941999.75</v>
      </c>
    </row>
    <row r="72" spans="2:9" ht="12" customHeight="1">
      <c r="B72" s="91"/>
      <c r="C72" s="92" t="s">
        <v>81</v>
      </c>
      <c r="D72" s="93" t="s">
        <v>52</v>
      </c>
      <c r="E72" s="94">
        <v>80000</v>
      </c>
      <c r="F72" s="95"/>
      <c r="G72" s="95">
        <f>+F72*E72</f>
        <v>0</v>
      </c>
      <c r="H72" s="95">
        <v>50</v>
      </c>
      <c r="I72" s="101">
        <f>+H72*E72</f>
        <v>4000000</v>
      </c>
    </row>
    <row r="73" spans="2:9" ht="12" customHeight="1">
      <c r="B73" s="91"/>
      <c r="C73" s="92" t="s">
        <v>99</v>
      </c>
      <c r="D73" s="93" t="s">
        <v>46</v>
      </c>
      <c r="E73" s="94">
        <v>180000</v>
      </c>
      <c r="F73" s="95"/>
      <c r="G73" s="95">
        <f t="shared" ref="G73:G83" si="15">+F73*E73</f>
        <v>0</v>
      </c>
      <c r="H73" s="95">
        <v>60</v>
      </c>
      <c r="I73" s="101">
        <f t="shared" ref="I73:I83" si="16">+H73*E73</f>
        <v>10800000</v>
      </c>
    </row>
    <row r="74" spans="2:9" ht="12" customHeight="1">
      <c r="B74" s="91"/>
      <c r="C74" s="92" t="s">
        <v>57</v>
      </c>
      <c r="D74" s="93" t="s">
        <v>121</v>
      </c>
      <c r="E74" s="94"/>
      <c r="F74" s="95"/>
      <c r="G74" s="95">
        <f t="shared" si="15"/>
        <v>0</v>
      </c>
      <c r="H74" s="95"/>
      <c r="I74" s="101">
        <v>500000</v>
      </c>
    </row>
    <row r="75" spans="2:9" ht="12" customHeight="1">
      <c r="B75" s="91"/>
      <c r="C75" s="92" t="s">
        <v>59</v>
      </c>
      <c r="D75" s="93" t="s">
        <v>46</v>
      </c>
      <c r="E75" s="94">
        <v>80000</v>
      </c>
      <c r="F75" s="95"/>
      <c r="G75" s="95">
        <f t="shared" si="15"/>
        <v>0</v>
      </c>
      <c r="H75" s="95">
        <v>30</v>
      </c>
      <c r="I75" s="101">
        <f t="shared" si="16"/>
        <v>2400000</v>
      </c>
    </row>
    <row r="76" spans="2:9" ht="12" customHeight="1">
      <c r="B76" s="91"/>
      <c r="C76" s="92" t="s">
        <v>176</v>
      </c>
      <c r="D76" s="93" t="s">
        <v>47</v>
      </c>
      <c r="E76" s="94">
        <v>700000</v>
      </c>
      <c r="F76" s="95">
        <v>10</v>
      </c>
      <c r="G76" s="95">
        <v>7000000</v>
      </c>
      <c r="H76" s="95">
        <v>10</v>
      </c>
      <c r="I76" s="101">
        <v>7000000</v>
      </c>
    </row>
    <row r="77" spans="2:9" ht="12" customHeight="1">
      <c r="B77" s="91"/>
      <c r="C77" s="92" t="s">
        <v>126</v>
      </c>
      <c r="D77" s="93" t="s">
        <v>62</v>
      </c>
      <c r="E77" s="94">
        <v>25000</v>
      </c>
      <c r="F77" s="95"/>
      <c r="G77" s="95">
        <f t="shared" si="15"/>
        <v>0</v>
      </c>
      <c r="H77" s="95">
        <v>2000</v>
      </c>
      <c r="I77" s="101">
        <f t="shared" si="16"/>
        <v>50000000</v>
      </c>
    </row>
    <row r="78" spans="2:9" ht="12" customHeight="1">
      <c r="B78" s="91"/>
      <c r="C78" s="92" t="s">
        <v>60</v>
      </c>
      <c r="D78" s="93" t="s">
        <v>61</v>
      </c>
      <c r="E78" s="94">
        <v>2600</v>
      </c>
      <c r="F78" s="95"/>
      <c r="G78" s="95">
        <f t="shared" si="15"/>
        <v>0</v>
      </c>
      <c r="H78" s="95">
        <v>360</v>
      </c>
      <c r="I78" s="101">
        <f t="shared" si="16"/>
        <v>936000</v>
      </c>
    </row>
    <row r="79" spans="2:9" ht="12" customHeight="1">
      <c r="B79" s="91"/>
      <c r="C79" s="92" t="s">
        <v>142</v>
      </c>
      <c r="D79" s="93" t="s">
        <v>83</v>
      </c>
      <c r="E79" s="94">
        <v>63800</v>
      </c>
      <c r="F79" s="95"/>
      <c r="G79" s="95">
        <f t="shared" si="15"/>
        <v>0</v>
      </c>
      <c r="H79" s="95">
        <v>20</v>
      </c>
      <c r="I79" s="101">
        <f t="shared" si="16"/>
        <v>1276000</v>
      </c>
    </row>
    <row r="80" spans="2:9" ht="12" customHeight="1">
      <c r="B80" s="153"/>
      <c r="C80" s="109" t="s">
        <v>84</v>
      </c>
      <c r="D80" s="153" t="s">
        <v>62</v>
      </c>
      <c r="E80" s="85">
        <v>215592</v>
      </c>
      <c r="F80" s="101"/>
      <c r="G80" s="95">
        <f t="shared" si="15"/>
        <v>0</v>
      </c>
      <c r="H80" s="101">
        <v>3</v>
      </c>
      <c r="I80" s="101">
        <f t="shared" si="16"/>
        <v>646776</v>
      </c>
    </row>
    <row r="81" spans="2:9" ht="12" customHeight="1">
      <c r="B81" s="153"/>
      <c r="C81" s="109" t="s">
        <v>63</v>
      </c>
      <c r="D81" s="153" t="s">
        <v>62</v>
      </c>
      <c r="E81" s="85">
        <v>275200</v>
      </c>
      <c r="F81" s="101"/>
      <c r="G81" s="95">
        <f t="shared" si="15"/>
        <v>0</v>
      </c>
      <c r="H81" s="101">
        <v>1</v>
      </c>
      <c r="I81" s="101">
        <f t="shared" si="16"/>
        <v>275200</v>
      </c>
    </row>
    <row r="82" spans="2:9" ht="12" customHeight="1">
      <c r="B82" s="153"/>
      <c r="C82" s="109" t="s">
        <v>64</v>
      </c>
      <c r="D82" s="153" t="s">
        <v>62</v>
      </c>
      <c r="E82" s="85">
        <v>444312</v>
      </c>
      <c r="F82" s="101"/>
      <c r="G82" s="95">
        <f t="shared" si="15"/>
        <v>0</v>
      </c>
      <c r="H82" s="101">
        <v>1</v>
      </c>
      <c r="I82" s="101">
        <f t="shared" si="16"/>
        <v>444312</v>
      </c>
    </row>
    <row r="83" spans="2:9" ht="12" customHeight="1">
      <c r="B83" s="153"/>
      <c r="C83" s="109" t="s">
        <v>65</v>
      </c>
      <c r="D83" s="153" t="s">
        <v>62</v>
      </c>
      <c r="E83" s="85">
        <v>275200</v>
      </c>
      <c r="F83" s="101"/>
      <c r="G83" s="95">
        <f t="shared" si="15"/>
        <v>0</v>
      </c>
      <c r="H83" s="101">
        <v>1</v>
      </c>
      <c r="I83" s="101">
        <f t="shared" si="16"/>
        <v>275200</v>
      </c>
    </row>
    <row r="84" spans="2:9" ht="12" customHeight="1">
      <c r="B84" s="87" t="s">
        <v>14</v>
      </c>
      <c r="C84" s="88" t="s">
        <v>40</v>
      </c>
      <c r="D84" s="87"/>
      <c r="E84" s="89"/>
      <c r="F84" s="103"/>
      <c r="G84" s="103">
        <f>SUM(G72:G83)</f>
        <v>7000000</v>
      </c>
      <c r="H84" s="103"/>
      <c r="I84" s="103">
        <f>SUM(I72:I83)</f>
        <v>78553488</v>
      </c>
    </row>
    <row r="85" spans="2:9" ht="12" customHeight="1">
      <c r="B85" s="87" t="s">
        <v>89</v>
      </c>
      <c r="C85" s="88" t="s">
        <v>113</v>
      </c>
      <c r="D85" s="87"/>
      <c r="E85" s="89"/>
      <c r="F85" s="103"/>
      <c r="G85" s="103">
        <f>+G84+G71+G66</f>
        <v>7000000</v>
      </c>
      <c r="H85" s="103"/>
      <c r="I85" s="90">
        <f>+I84+I71+I66</f>
        <v>411855487.75</v>
      </c>
    </row>
    <row r="86" spans="2:9" ht="12" customHeight="1">
      <c r="B86" s="87" t="s">
        <v>18</v>
      </c>
      <c r="C86" s="88" t="s">
        <v>114</v>
      </c>
      <c r="D86" s="87"/>
      <c r="E86" s="89"/>
      <c r="F86" s="103"/>
      <c r="G86" s="103">
        <f>G85+G64</f>
        <v>237565001.09999999</v>
      </c>
      <c r="H86" s="103"/>
      <c r="I86" s="90">
        <f>I85+I64</f>
        <v>2497593827.8499999</v>
      </c>
    </row>
    <row r="87" spans="2:9" ht="12" customHeight="1">
      <c r="B87" s="87" t="s">
        <v>19</v>
      </c>
      <c r="C87" s="121" t="s">
        <v>11</v>
      </c>
      <c r="D87" s="122"/>
      <c r="E87" s="123"/>
      <c r="F87" s="125"/>
      <c r="G87" s="125">
        <f>G86*0.1</f>
        <v>23756500.109999999</v>
      </c>
      <c r="H87" s="125"/>
      <c r="I87" s="124">
        <f t="shared" ref="I87" si="17">I86*0.1</f>
        <v>249759382.785</v>
      </c>
    </row>
    <row r="88" spans="2:9" ht="12" customHeight="1">
      <c r="B88" s="87" t="s">
        <v>90</v>
      </c>
      <c r="C88" s="88" t="s">
        <v>115</v>
      </c>
      <c r="D88" s="87"/>
      <c r="E88" s="89"/>
      <c r="F88" s="97"/>
      <c r="G88" s="97">
        <f>G86+G87</f>
        <v>261321501.20999998</v>
      </c>
      <c r="H88" s="97"/>
      <c r="I88" s="98">
        <f t="shared" ref="I88" si="18">I86+I87</f>
        <v>2747353210.6349998</v>
      </c>
    </row>
    <row r="89" spans="2:9" ht="9.75" customHeight="1">
      <c r="B89" s="16"/>
      <c r="C89" s="17"/>
      <c r="D89" s="16"/>
      <c r="E89" s="18"/>
      <c r="F89" s="19"/>
      <c r="G89" s="18"/>
      <c r="H89" s="18"/>
      <c r="I89" s="18"/>
    </row>
    <row r="90" spans="2:9">
      <c r="C90" s="150" t="s">
        <v>5</v>
      </c>
      <c r="D90" s="80"/>
      <c r="E90" s="80"/>
      <c r="F90" s="80"/>
      <c r="G90" s="80"/>
      <c r="H90" s="80"/>
    </row>
    <row r="91" spans="2:9">
      <c r="C91" s="80" t="s">
        <v>66</v>
      </c>
      <c r="D91" s="80"/>
      <c r="E91" s="80"/>
      <c r="F91" s="80"/>
      <c r="G91" s="182" t="s">
        <v>111</v>
      </c>
      <c r="H91" s="182"/>
    </row>
    <row r="92" spans="2:9" ht="6" customHeight="1">
      <c r="C92" s="80"/>
      <c r="D92" s="80"/>
      <c r="E92" s="80"/>
      <c r="F92" s="80"/>
      <c r="G92" s="157"/>
      <c r="H92" s="157"/>
    </row>
    <row r="93" spans="2:9">
      <c r="C93" s="80" t="s">
        <v>67</v>
      </c>
      <c r="D93" s="80"/>
      <c r="E93" s="80"/>
      <c r="F93" s="80"/>
      <c r="G93" s="182" t="s">
        <v>127</v>
      </c>
      <c r="H93" s="182"/>
    </row>
    <row r="94" spans="2:9" ht="6" customHeight="1">
      <c r="C94" s="80"/>
      <c r="D94" s="80"/>
      <c r="E94" s="80"/>
      <c r="F94" s="80"/>
      <c r="G94" s="157"/>
      <c r="H94" s="157"/>
    </row>
    <row r="95" spans="2:9">
      <c r="C95" s="152" t="s">
        <v>71</v>
      </c>
      <c r="D95" s="80"/>
      <c r="E95" s="80"/>
      <c r="F95" s="80"/>
      <c r="G95" s="182" t="s">
        <v>116</v>
      </c>
      <c r="H95" s="182"/>
    </row>
    <row r="96" spans="2:9">
      <c r="C96" s="150" t="s">
        <v>1</v>
      </c>
      <c r="D96" s="80"/>
      <c r="E96" s="80"/>
      <c r="F96" s="80"/>
      <c r="G96" s="80"/>
      <c r="H96" s="80"/>
    </row>
    <row r="97" spans="3:8">
      <c r="C97" s="80" t="s">
        <v>35</v>
      </c>
      <c r="D97" s="80"/>
      <c r="E97" s="80"/>
      <c r="F97" s="80"/>
      <c r="G97" s="80" t="s">
        <v>45</v>
      </c>
      <c r="H97" s="80"/>
    </row>
    <row r="98" spans="3:8">
      <c r="C98" s="150" t="s">
        <v>2</v>
      </c>
      <c r="D98" s="80"/>
      <c r="E98" s="80"/>
      <c r="F98" s="80"/>
      <c r="G98" s="80"/>
      <c r="H98" s="80"/>
    </row>
    <row r="99" spans="3:8">
      <c r="C99" s="80" t="s">
        <v>34</v>
      </c>
      <c r="D99" s="80"/>
      <c r="E99" s="80"/>
      <c r="F99" s="80"/>
      <c r="G99" s="182" t="s">
        <v>75</v>
      </c>
      <c r="H99" s="182"/>
    </row>
    <row r="100" spans="3:8" ht="6" customHeight="1">
      <c r="C100" s="80"/>
      <c r="D100" s="80"/>
      <c r="E100" s="80"/>
      <c r="F100" s="80"/>
      <c r="G100" s="157"/>
      <c r="H100" s="157"/>
    </row>
    <row r="101" spans="3:8">
      <c r="C101" s="80" t="s">
        <v>34</v>
      </c>
      <c r="D101" s="80"/>
      <c r="E101" s="80"/>
      <c r="F101" s="80"/>
      <c r="G101" s="80" t="s">
        <v>173</v>
      </c>
      <c r="H101" s="80"/>
    </row>
  </sheetData>
  <mergeCells count="18">
    <mergeCell ref="G91:H91"/>
    <mergeCell ref="G93:H93"/>
    <mergeCell ref="G95:H95"/>
    <mergeCell ref="G99:H99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64" right="0.4" top="0.75" bottom="0.4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selection activeCell="A10" sqref="A10:H10"/>
    </sheetView>
  </sheetViews>
  <sheetFormatPr defaultRowHeight="14.25"/>
  <cols>
    <col min="1" max="1" width="4.625" style="14" customWidth="1"/>
    <col min="2" max="2" width="40.75" style="1" customWidth="1"/>
    <col min="3" max="3" width="9.75" style="1" customWidth="1"/>
    <col min="4" max="5" width="11.25" style="1" customWidth="1"/>
    <col min="6" max="6" width="17.25" style="1" customWidth="1"/>
    <col min="7" max="7" width="11.25" style="1" customWidth="1"/>
    <col min="8" max="8" width="17.125" style="1" customWidth="1"/>
    <col min="9" max="9" width="14" style="1" customWidth="1"/>
    <col min="10" max="16384" width="9" style="1"/>
  </cols>
  <sheetData>
    <row r="1" spans="1:8" ht="10.5" customHeight="1">
      <c r="A1" s="181" t="s">
        <v>41</v>
      </c>
      <c r="B1" s="181"/>
      <c r="C1" s="181"/>
      <c r="D1" s="181"/>
      <c r="E1" s="181"/>
      <c r="F1" s="181"/>
      <c r="G1" s="181"/>
      <c r="H1" s="181"/>
    </row>
    <row r="2" spans="1:8" ht="10.5" customHeight="1">
      <c r="A2" s="181" t="s">
        <v>42</v>
      </c>
      <c r="B2" s="181"/>
      <c r="C2" s="181"/>
      <c r="D2" s="181"/>
      <c r="E2" s="181"/>
      <c r="F2" s="181"/>
      <c r="G2" s="181"/>
      <c r="H2" s="181"/>
    </row>
    <row r="3" spans="1:8" ht="10.5" customHeight="1">
      <c r="A3" s="181" t="s">
        <v>43</v>
      </c>
      <c r="B3" s="181"/>
      <c r="C3" s="181"/>
      <c r="D3" s="181"/>
      <c r="E3" s="181"/>
      <c r="F3" s="181"/>
      <c r="G3" s="181"/>
      <c r="H3" s="181"/>
    </row>
    <row r="4" spans="1:8" ht="5.25" customHeight="1"/>
    <row r="5" spans="1:8" ht="12" customHeight="1">
      <c r="A5" s="78"/>
      <c r="B5" s="173" t="s">
        <v>69</v>
      </c>
      <c r="C5" s="173"/>
      <c r="D5" s="173"/>
      <c r="E5" s="173"/>
      <c r="F5" s="173"/>
      <c r="G5" s="173"/>
      <c r="H5" s="173"/>
    </row>
    <row r="6" spans="1:8" ht="12" customHeight="1">
      <c r="A6" s="78"/>
      <c r="B6" s="173" t="s">
        <v>33</v>
      </c>
      <c r="C6" s="173"/>
      <c r="D6" s="173"/>
      <c r="E6" s="173"/>
      <c r="F6" s="173"/>
      <c r="G6" s="173"/>
      <c r="H6" s="173"/>
    </row>
    <row r="7" spans="1:8" ht="12" customHeight="1">
      <c r="A7" s="78"/>
      <c r="B7" s="160"/>
      <c r="C7" s="160"/>
      <c r="D7" s="180" t="s">
        <v>110</v>
      </c>
      <c r="E7" s="180"/>
      <c r="F7" s="180"/>
      <c r="G7" s="180"/>
      <c r="H7" s="80"/>
    </row>
    <row r="8" spans="1:8" ht="12" customHeight="1">
      <c r="A8" s="179" t="s">
        <v>177</v>
      </c>
      <c r="B8" s="179"/>
      <c r="C8" s="179"/>
      <c r="D8" s="179"/>
      <c r="E8" s="179"/>
      <c r="F8" s="179"/>
      <c r="G8" s="179"/>
      <c r="H8" s="179"/>
    </row>
    <row r="9" spans="1:8" ht="3.75" customHeight="1">
      <c r="A9" s="161"/>
      <c r="B9" s="161"/>
      <c r="C9" s="161"/>
      <c r="D9" s="161"/>
      <c r="E9" s="161"/>
      <c r="F9" s="161"/>
      <c r="G9" s="161"/>
      <c r="H9" s="161"/>
    </row>
    <row r="10" spans="1:8" ht="12" customHeight="1">
      <c r="A10" s="179" t="s">
        <v>160</v>
      </c>
      <c r="B10" s="179"/>
      <c r="C10" s="179"/>
      <c r="D10" s="179"/>
      <c r="E10" s="179"/>
      <c r="F10" s="179"/>
      <c r="G10" s="179"/>
      <c r="H10" s="179"/>
    </row>
    <row r="11" spans="1:8" ht="3" customHeight="1">
      <c r="A11" s="78" t="s">
        <v>158</v>
      </c>
      <c r="B11" s="80"/>
      <c r="C11" s="80"/>
      <c r="D11" s="80"/>
      <c r="E11" s="80"/>
      <c r="F11" s="80"/>
      <c r="G11" s="80"/>
      <c r="H11" s="80"/>
    </row>
    <row r="12" spans="1:8" ht="12" customHeight="1">
      <c r="A12" s="174" t="s">
        <v>32</v>
      </c>
      <c r="B12" s="174" t="s">
        <v>6</v>
      </c>
      <c r="C12" s="175" t="s">
        <v>28</v>
      </c>
      <c r="D12" s="175" t="s">
        <v>29</v>
      </c>
      <c r="E12" s="177" t="s">
        <v>30</v>
      </c>
      <c r="F12" s="177"/>
      <c r="G12" s="177" t="s">
        <v>31</v>
      </c>
      <c r="H12" s="177"/>
    </row>
    <row r="13" spans="1:8" ht="12" customHeight="1">
      <c r="A13" s="174"/>
      <c r="B13" s="174"/>
      <c r="C13" s="176"/>
      <c r="D13" s="176"/>
      <c r="E13" s="158" t="s">
        <v>7</v>
      </c>
      <c r="F13" s="158" t="s">
        <v>0</v>
      </c>
      <c r="G13" s="158" t="s">
        <v>7</v>
      </c>
      <c r="H13" s="158" t="s">
        <v>0</v>
      </c>
    </row>
    <row r="14" spans="1:8" ht="12" customHeight="1">
      <c r="A14" s="158">
        <v>0</v>
      </c>
      <c r="B14" s="158">
        <v>1</v>
      </c>
      <c r="C14" s="159">
        <v>2</v>
      </c>
      <c r="D14" s="159">
        <v>3</v>
      </c>
      <c r="E14" s="158">
        <v>4</v>
      </c>
      <c r="F14" s="158">
        <v>5</v>
      </c>
      <c r="G14" s="158">
        <v>6</v>
      </c>
      <c r="H14" s="158">
        <v>7</v>
      </c>
    </row>
    <row r="15" spans="1:8" ht="12" customHeight="1">
      <c r="A15" s="158"/>
      <c r="B15" s="84" t="s">
        <v>4</v>
      </c>
      <c r="C15" s="158" t="s">
        <v>46</v>
      </c>
      <c r="D15" s="85">
        <v>160000</v>
      </c>
      <c r="E15" s="101"/>
      <c r="F15" s="101">
        <f>+E15*D15</f>
        <v>0</v>
      </c>
      <c r="G15" s="137">
        <v>21.5</v>
      </c>
      <c r="H15" s="101">
        <f>+G15*D15</f>
        <v>3440000</v>
      </c>
    </row>
    <row r="16" spans="1:8" ht="12" customHeight="1">
      <c r="A16" s="158"/>
      <c r="B16" s="84" t="s">
        <v>3</v>
      </c>
      <c r="C16" s="158" t="s">
        <v>47</v>
      </c>
      <c r="D16" s="85">
        <v>5900</v>
      </c>
      <c r="E16" s="101"/>
      <c r="F16" s="101">
        <f>+E16*D16</f>
        <v>0</v>
      </c>
      <c r="G16" s="101">
        <v>1912.21</v>
      </c>
      <c r="H16" s="101">
        <f>+G16*D16</f>
        <v>11282039</v>
      </c>
    </row>
    <row r="17" spans="1:8" ht="12" customHeight="1">
      <c r="A17" s="87" t="s">
        <v>12</v>
      </c>
      <c r="B17" s="88" t="s">
        <v>36</v>
      </c>
      <c r="C17" s="87"/>
      <c r="D17" s="89"/>
      <c r="E17" s="103"/>
      <c r="F17" s="103">
        <f>SUM(F15:F16)</f>
        <v>0</v>
      </c>
      <c r="G17" s="103"/>
      <c r="H17" s="103">
        <f>SUM(H15:H16)</f>
        <v>14722039</v>
      </c>
    </row>
    <row r="18" spans="1:8" ht="12" customHeight="1">
      <c r="A18" s="91"/>
      <c r="B18" s="117" t="s">
        <v>76</v>
      </c>
      <c r="C18" s="118" t="s">
        <v>48</v>
      </c>
      <c r="D18" s="119">
        <v>45000</v>
      </c>
      <c r="E18" s="120"/>
      <c r="F18" s="101">
        <f>+E18*D18</f>
        <v>0</v>
      </c>
      <c r="G18" s="120">
        <v>60</v>
      </c>
      <c r="H18" s="101">
        <f>+G18*D18</f>
        <v>2700000</v>
      </c>
    </row>
    <row r="19" spans="1:8" ht="12" customHeight="1">
      <c r="A19" s="91"/>
      <c r="B19" s="117" t="s">
        <v>128</v>
      </c>
      <c r="C19" s="118" t="s">
        <v>47</v>
      </c>
      <c r="D19" s="119">
        <v>120000</v>
      </c>
      <c r="E19" s="120"/>
      <c r="F19" s="101">
        <f>+E19*D19</f>
        <v>0</v>
      </c>
      <c r="G19" s="120">
        <v>20</v>
      </c>
      <c r="H19" s="101">
        <f>+G19*D19</f>
        <v>2400000</v>
      </c>
    </row>
    <row r="20" spans="1:8" ht="12" customHeight="1">
      <c r="A20" s="91"/>
      <c r="B20" s="117" t="s">
        <v>129</v>
      </c>
      <c r="C20" s="118" t="s">
        <v>47</v>
      </c>
      <c r="D20" s="119">
        <v>150000</v>
      </c>
      <c r="E20" s="120"/>
      <c r="F20" s="101">
        <f t="shared" ref="F20:F22" si="0">+E20*D20</f>
        <v>0</v>
      </c>
      <c r="G20" s="120">
        <v>12</v>
      </c>
      <c r="H20" s="101">
        <f t="shared" ref="H20:H22" si="1">+G20*D20</f>
        <v>1800000</v>
      </c>
    </row>
    <row r="21" spans="1:8" ht="12" customHeight="1">
      <c r="A21" s="91"/>
      <c r="B21" s="117" t="s">
        <v>130</v>
      </c>
      <c r="C21" s="118" t="s">
        <v>48</v>
      </c>
      <c r="D21" s="119">
        <v>40000</v>
      </c>
      <c r="E21" s="120"/>
      <c r="F21" s="101">
        <f t="shared" si="0"/>
        <v>0</v>
      </c>
      <c r="G21" s="120">
        <v>300</v>
      </c>
      <c r="H21" s="101">
        <f t="shared" si="1"/>
        <v>12000000</v>
      </c>
    </row>
    <row r="22" spans="1:8" ht="12" customHeight="1">
      <c r="A22" s="91"/>
      <c r="B22" s="117" t="s">
        <v>77</v>
      </c>
      <c r="C22" s="118" t="s">
        <v>48</v>
      </c>
      <c r="D22" s="119">
        <v>20000</v>
      </c>
      <c r="E22" s="120"/>
      <c r="F22" s="101">
        <f t="shared" si="0"/>
        <v>0</v>
      </c>
      <c r="G22" s="120">
        <v>125</v>
      </c>
      <c r="H22" s="101">
        <f t="shared" si="1"/>
        <v>2500000</v>
      </c>
    </row>
    <row r="23" spans="1:8" ht="12" customHeight="1">
      <c r="A23" s="87"/>
      <c r="B23" s="88" t="s">
        <v>0</v>
      </c>
      <c r="C23" s="87"/>
      <c r="D23" s="89"/>
      <c r="E23" s="103"/>
      <c r="F23" s="103">
        <f>SUM(F18:F22)</f>
        <v>0</v>
      </c>
      <c r="G23" s="103"/>
      <c r="H23" s="103">
        <f>SUM(H18:H22)</f>
        <v>21400000</v>
      </c>
    </row>
    <row r="24" spans="1:8" ht="12" customHeight="1">
      <c r="A24" s="126">
        <f>A22+1</f>
        <v>1</v>
      </c>
      <c r="B24" s="132" t="s">
        <v>144</v>
      </c>
      <c r="C24" s="133" t="s">
        <v>145</v>
      </c>
      <c r="D24" s="134">
        <v>75000</v>
      </c>
      <c r="E24" s="128"/>
      <c r="F24" s="101">
        <f>+E24*D24</f>
        <v>0</v>
      </c>
      <c r="G24" s="128">
        <v>900</v>
      </c>
      <c r="H24" s="101">
        <f>+G24*D24</f>
        <v>67500000</v>
      </c>
    </row>
    <row r="25" spans="1:8" ht="12" customHeight="1">
      <c r="A25" s="126">
        <f>A24+1</f>
        <v>2</v>
      </c>
      <c r="B25" s="132" t="s">
        <v>146</v>
      </c>
      <c r="C25" s="133" t="s">
        <v>147</v>
      </c>
      <c r="D25" s="134">
        <v>18000</v>
      </c>
      <c r="E25" s="128"/>
      <c r="F25" s="149">
        <f>+E25*D25</f>
        <v>0</v>
      </c>
      <c r="G25" s="128">
        <v>599</v>
      </c>
      <c r="H25" s="149">
        <f>+G25*D25</f>
        <v>10782000</v>
      </c>
    </row>
    <row r="26" spans="1:8" ht="12" customHeight="1">
      <c r="A26" s="126">
        <f t="shared" ref="A26:A27" si="2">A25+1</f>
        <v>3</v>
      </c>
      <c r="B26" s="132" t="s">
        <v>148</v>
      </c>
      <c r="C26" s="133" t="s">
        <v>147</v>
      </c>
      <c r="D26" s="134">
        <v>200000</v>
      </c>
      <c r="E26" s="129">
        <v>500</v>
      </c>
      <c r="F26" s="101">
        <f>+E26*D26</f>
        <v>100000000</v>
      </c>
      <c r="G26" s="130">
        <v>4600</v>
      </c>
      <c r="H26" s="101">
        <f t="shared" ref="H26" si="3">+G26*D26</f>
        <v>920000000</v>
      </c>
    </row>
    <row r="27" spans="1:8" ht="12" customHeight="1">
      <c r="A27" s="126">
        <f t="shared" si="2"/>
        <v>4</v>
      </c>
      <c r="B27" s="132" t="s">
        <v>149</v>
      </c>
      <c r="C27" s="133" t="s">
        <v>147</v>
      </c>
      <c r="D27" s="134">
        <v>12500</v>
      </c>
      <c r="E27" s="129">
        <v>500</v>
      </c>
      <c r="F27" s="101">
        <f>+E27*D27</f>
        <v>6250000</v>
      </c>
      <c r="G27" s="130">
        <v>4600</v>
      </c>
      <c r="H27" s="101">
        <f>+G27*D27</f>
        <v>57500000</v>
      </c>
    </row>
    <row r="28" spans="1:8" ht="12" customHeight="1">
      <c r="A28" s="126"/>
      <c r="B28" s="135" t="s">
        <v>150</v>
      </c>
      <c r="C28" s="136"/>
      <c r="D28" s="136"/>
      <c r="E28" s="129">
        <f t="shared" ref="E28" si="4">+AQ28</f>
        <v>0</v>
      </c>
      <c r="F28" s="131">
        <f>SUM(F24:F27)</f>
        <v>106250000</v>
      </c>
      <c r="G28" s="130"/>
      <c r="H28" s="131">
        <f t="shared" ref="H28" si="5">SUM(H24:H27)</f>
        <v>1055782000</v>
      </c>
    </row>
    <row r="29" spans="1:8" ht="12" customHeight="1">
      <c r="A29" s="87"/>
      <c r="B29" s="117" t="s">
        <v>49</v>
      </c>
      <c r="C29" s="118" t="s">
        <v>50</v>
      </c>
      <c r="D29" s="119">
        <v>12500</v>
      </c>
      <c r="E29" s="120"/>
      <c r="F29" s="120">
        <f>+E29*D29</f>
        <v>0</v>
      </c>
      <c r="G29" s="120">
        <v>7709</v>
      </c>
      <c r="H29" s="101">
        <f>+G29*D29</f>
        <v>96362500</v>
      </c>
    </row>
    <row r="30" spans="1:8" ht="12" customHeight="1">
      <c r="A30" s="87"/>
      <c r="B30" s="117" t="s">
        <v>131</v>
      </c>
      <c r="C30" s="118" t="s">
        <v>50</v>
      </c>
      <c r="D30" s="119">
        <v>55000</v>
      </c>
      <c r="E30" s="120"/>
      <c r="F30" s="120">
        <f t="shared" ref="F30:F37" si="6">+E30*D30</f>
        <v>0</v>
      </c>
      <c r="G30" s="120">
        <v>30</v>
      </c>
      <c r="H30" s="101">
        <f>+G30*D30</f>
        <v>1650000</v>
      </c>
    </row>
    <row r="31" spans="1:8" ht="12" customHeight="1">
      <c r="A31" s="87"/>
      <c r="B31" s="117" t="s">
        <v>161</v>
      </c>
      <c r="C31" s="118" t="s">
        <v>50</v>
      </c>
      <c r="D31" s="119">
        <v>14000</v>
      </c>
      <c r="E31" s="120"/>
      <c r="F31" s="120">
        <f t="shared" si="6"/>
        <v>0</v>
      </c>
      <c r="G31" s="120">
        <v>10</v>
      </c>
      <c r="H31" s="101">
        <f>+G31*D31</f>
        <v>140000</v>
      </c>
    </row>
    <row r="32" spans="1:8" ht="12" customHeight="1">
      <c r="A32" s="87"/>
      <c r="B32" s="117" t="s">
        <v>91</v>
      </c>
      <c r="C32" s="118" t="s">
        <v>50</v>
      </c>
      <c r="D32" s="119">
        <v>14500</v>
      </c>
      <c r="E32" s="120"/>
      <c r="F32" s="120">
        <f t="shared" si="6"/>
        <v>0</v>
      </c>
      <c r="G32" s="120">
        <v>25</v>
      </c>
      <c r="H32" s="101">
        <f t="shared" ref="H32" si="7">+G32*D32</f>
        <v>362500</v>
      </c>
    </row>
    <row r="33" spans="1:8" ht="12" customHeight="1">
      <c r="A33" s="87"/>
      <c r="B33" s="117" t="s">
        <v>78</v>
      </c>
      <c r="C33" s="118" t="s">
        <v>50</v>
      </c>
      <c r="D33" s="119">
        <v>11500</v>
      </c>
      <c r="E33" s="120"/>
      <c r="F33" s="120">
        <f t="shared" si="6"/>
        <v>0</v>
      </c>
      <c r="G33" s="120">
        <v>193</v>
      </c>
      <c r="H33" s="101">
        <f>+G33*D33</f>
        <v>2219500</v>
      </c>
    </row>
    <row r="34" spans="1:8" ht="12" customHeight="1">
      <c r="A34" s="87"/>
      <c r="B34" s="117" t="s">
        <v>132</v>
      </c>
      <c r="C34" s="118" t="s">
        <v>50</v>
      </c>
      <c r="D34" s="119">
        <v>10000</v>
      </c>
      <c r="E34" s="120"/>
      <c r="F34" s="120">
        <f t="shared" si="6"/>
        <v>0</v>
      </c>
      <c r="G34" s="120">
        <v>270</v>
      </c>
      <c r="H34" s="101">
        <f>+G34*D34</f>
        <v>2700000</v>
      </c>
    </row>
    <row r="35" spans="1:8" ht="12" customHeight="1">
      <c r="A35" s="87"/>
      <c r="B35" s="117" t="s">
        <v>151</v>
      </c>
      <c r="C35" s="118" t="s">
        <v>50</v>
      </c>
      <c r="D35" s="119">
        <v>9000</v>
      </c>
      <c r="E35" s="120"/>
      <c r="F35" s="120">
        <f t="shared" si="6"/>
        <v>0</v>
      </c>
      <c r="G35" s="120">
        <v>40</v>
      </c>
      <c r="H35" s="101">
        <f>+G35*D35</f>
        <v>360000</v>
      </c>
    </row>
    <row r="36" spans="1:8" ht="12" customHeight="1">
      <c r="A36" s="87"/>
      <c r="B36" s="117" t="s">
        <v>133</v>
      </c>
      <c r="C36" s="118" t="s">
        <v>50</v>
      </c>
      <c r="D36" s="119">
        <v>15000</v>
      </c>
      <c r="E36" s="120"/>
      <c r="F36" s="120">
        <f t="shared" si="6"/>
        <v>0</v>
      </c>
      <c r="G36" s="120">
        <v>599</v>
      </c>
      <c r="H36" s="101">
        <f t="shared" ref="H36" si="8">+G36*D36</f>
        <v>8985000</v>
      </c>
    </row>
    <row r="37" spans="1:8" ht="12" customHeight="1">
      <c r="A37" s="87"/>
      <c r="B37" s="117" t="s">
        <v>152</v>
      </c>
      <c r="C37" s="118" t="s">
        <v>50</v>
      </c>
      <c r="D37" s="119">
        <v>12300</v>
      </c>
      <c r="E37" s="120">
        <v>1460</v>
      </c>
      <c r="F37" s="120">
        <f t="shared" si="6"/>
        <v>17958000</v>
      </c>
      <c r="G37" s="120">
        <v>3464</v>
      </c>
      <c r="H37" s="101">
        <f>+G37*D37</f>
        <v>42607200</v>
      </c>
    </row>
    <row r="38" spans="1:8" ht="12" customHeight="1">
      <c r="A38" s="87"/>
      <c r="B38" s="88" t="s">
        <v>134</v>
      </c>
      <c r="C38" s="87"/>
      <c r="D38" s="89"/>
      <c r="E38" s="103"/>
      <c r="F38" s="103">
        <f>SUM(F29:F37)</f>
        <v>17958000</v>
      </c>
      <c r="G38" s="103"/>
      <c r="H38" s="103">
        <f>SUM(H29:H37)</f>
        <v>155386700</v>
      </c>
    </row>
    <row r="39" spans="1:8" ht="12" customHeight="1">
      <c r="A39" s="87"/>
      <c r="B39" s="117" t="s">
        <v>135</v>
      </c>
      <c r="C39" s="118" t="s">
        <v>51</v>
      </c>
      <c r="D39" s="119">
        <v>2100</v>
      </c>
      <c r="E39" s="120">
        <v>4600</v>
      </c>
      <c r="F39" s="120">
        <f>+E39*D39</f>
        <v>9660000</v>
      </c>
      <c r="G39" s="120">
        <v>30600</v>
      </c>
      <c r="H39" s="101">
        <f>+G39*D39</f>
        <v>64260000</v>
      </c>
    </row>
    <row r="40" spans="1:8" ht="12" customHeight="1">
      <c r="A40" s="87"/>
      <c r="B40" s="92" t="s">
        <v>124</v>
      </c>
      <c r="C40" s="93" t="s">
        <v>51</v>
      </c>
      <c r="D40" s="94">
        <v>2100</v>
      </c>
      <c r="E40" s="95">
        <v>2236.1909999999998</v>
      </c>
      <c r="F40" s="120">
        <f t="shared" ref="F40:F41" si="9">+E40*D40</f>
        <v>4696001.0999999996</v>
      </c>
      <c r="G40" s="95">
        <v>14336.191000000001</v>
      </c>
      <c r="H40" s="101">
        <f>+G40*D40</f>
        <v>30106001.100000001</v>
      </c>
    </row>
    <row r="41" spans="1:8" ht="12" customHeight="1">
      <c r="A41" s="91"/>
      <c r="B41" s="92" t="s">
        <v>136</v>
      </c>
      <c r="C41" s="93" t="s">
        <v>51</v>
      </c>
      <c r="D41" s="94">
        <v>2200</v>
      </c>
      <c r="E41" s="95">
        <v>1420</v>
      </c>
      <c r="F41" s="120">
        <f t="shared" si="9"/>
        <v>3124000</v>
      </c>
      <c r="G41" s="95">
        <v>18920</v>
      </c>
      <c r="H41" s="101">
        <f t="shared" ref="H41" si="10">+G41*D41</f>
        <v>41624000</v>
      </c>
    </row>
    <row r="42" spans="1:8" ht="12" customHeight="1">
      <c r="A42" s="87"/>
      <c r="B42" s="88" t="s">
        <v>39</v>
      </c>
      <c r="C42" s="87"/>
      <c r="D42" s="89"/>
      <c r="E42" s="97"/>
      <c r="F42" s="97">
        <f>SUM(F39:F41)</f>
        <v>17480001.100000001</v>
      </c>
      <c r="G42" s="97"/>
      <c r="H42" s="97">
        <f>SUM(H39:H41)</f>
        <v>135990001.09999999</v>
      </c>
    </row>
    <row r="43" spans="1:8" ht="12" customHeight="1">
      <c r="A43" s="87"/>
      <c r="B43" s="88" t="s">
        <v>137</v>
      </c>
      <c r="C43" s="87"/>
      <c r="D43" s="89"/>
      <c r="E43" s="97"/>
      <c r="F43" s="97">
        <f>+F42+F38+F28+F23+F17</f>
        <v>141688001.09999999</v>
      </c>
      <c r="G43" s="97"/>
      <c r="H43" s="97">
        <f>+H42+H38+H28+H23</f>
        <v>1368558701.0999999</v>
      </c>
    </row>
    <row r="44" spans="1:8" ht="12" customHeight="1">
      <c r="A44" s="91"/>
      <c r="B44" s="117" t="s">
        <v>174</v>
      </c>
      <c r="C44" s="118" t="s">
        <v>52</v>
      </c>
      <c r="D44" s="119">
        <v>80000</v>
      </c>
      <c r="E44" s="183">
        <v>100</v>
      </c>
      <c r="F44" s="183">
        <v>8000000</v>
      </c>
      <c r="G44" s="183">
        <v>100</v>
      </c>
      <c r="H44" s="183">
        <v>8000000</v>
      </c>
    </row>
    <row r="45" spans="1:8" ht="12" customHeight="1">
      <c r="A45" s="91"/>
      <c r="B45" s="92" t="s">
        <v>153</v>
      </c>
      <c r="C45" s="158" t="s">
        <v>46</v>
      </c>
      <c r="D45" s="94">
        <v>25000</v>
      </c>
      <c r="E45" s="99">
        <v>525</v>
      </c>
      <c r="F45" s="120">
        <f>+E45*D45</f>
        <v>13125000</v>
      </c>
      <c r="G45" s="99">
        <v>3790</v>
      </c>
      <c r="H45" s="101">
        <f>+G45*D45</f>
        <v>94750000</v>
      </c>
    </row>
    <row r="46" spans="1:8" ht="12" customHeight="1">
      <c r="A46" s="158"/>
      <c r="B46" s="84" t="s">
        <v>107</v>
      </c>
      <c r="C46" s="158" t="s">
        <v>46</v>
      </c>
      <c r="D46" s="85">
        <v>160000</v>
      </c>
      <c r="E46" s="101"/>
      <c r="F46" s="120">
        <f>+E46*D46</f>
        <v>0</v>
      </c>
      <c r="G46" s="101">
        <v>1294</v>
      </c>
      <c r="H46" s="101">
        <f>+G46*D46</f>
        <v>207040000</v>
      </c>
    </row>
    <row r="47" spans="1:8" ht="12" customHeight="1">
      <c r="A47" s="87" t="s">
        <v>13</v>
      </c>
      <c r="B47" s="88" t="s">
        <v>0</v>
      </c>
      <c r="C47" s="102"/>
      <c r="D47" s="89"/>
      <c r="E47" s="103"/>
      <c r="F47" s="103">
        <f>+F46+F45+F44</f>
        <v>21125000</v>
      </c>
      <c r="G47" s="103"/>
      <c r="H47" s="103">
        <f>+H46+H45+H44</f>
        <v>309790000</v>
      </c>
    </row>
    <row r="48" spans="1:8" ht="12" customHeight="1">
      <c r="A48" s="91"/>
      <c r="B48" s="117" t="s">
        <v>171</v>
      </c>
      <c r="C48" s="144" t="s">
        <v>50</v>
      </c>
      <c r="D48" s="119">
        <v>28800</v>
      </c>
      <c r="E48" s="120"/>
      <c r="F48" s="120">
        <f>+E48*D48</f>
        <v>0</v>
      </c>
      <c r="G48" s="120">
        <v>25</v>
      </c>
      <c r="H48" s="120">
        <f>+G48*D48</f>
        <v>720000</v>
      </c>
    </row>
    <row r="49" spans="1:8" ht="12" customHeight="1">
      <c r="A49" s="91"/>
      <c r="B49" s="117" t="s">
        <v>162</v>
      </c>
      <c r="C49" s="144" t="s">
        <v>50</v>
      </c>
      <c r="D49" s="119">
        <v>9200</v>
      </c>
      <c r="E49" s="120">
        <v>1460</v>
      </c>
      <c r="F49" s="120">
        <f>+E49*D49</f>
        <v>13432000</v>
      </c>
      <c r="G49" s="120">
        <v>4063</v>
      </c>
      <c r="H49" s="101">
        <f>+G49*D49</f>
        <v>37379600</v>
      </c>
    </row>
    <row r="50" spans="1:8" ht="12" customHeight="1">
      <c r="A50" s="91"/>
      <c r="B50" s="117" t="s">
        <v>163</v>
      </c>
      <c r="C50" s="144" t="s">
        <v>50</v>
      </c>
      <c r="D50" s="119">
        <v>7200</v>
      </c>
      <c r="E50" s="120"/>
      <c r="F50" s="120">
        <f t="shared" ref="F50:F62" si="11">+E50*D50</f>
        <v>0</v>
      </c>
      <c r="G50" s="120">
        <v>463</v>
      </c>
      <c r="H50" s="101">
        <f t="shared" ref="H50:H62" si="12">+G50*D50</f>
        <v>3333600</v>
      </c>
    </row>
    <row r="51" spans="1:8" ht="12" customHeight="1">
      <c r="A51" s="91"/>
      <c r="B51" s="117" t="s">
        <v>164</v>
      </c>
      <c r="C51" s="144" t="s">
        <v>50</v>
      </c>
      <c r="D51" s="119">
        <v>5000</v>
      </c>
      <c r="E51" s="120"/>
      <c r="F51" s="120">
        <f t="shared" si="11"/>
        <v>0</v>
      </c>
      <c r="G51" s="120">
        <v>7709</v>
      </c>
      <c r="H51" s="101">
        <f t="shared" si="12"/>
        <v>38545000</v>
      </c>
    </row>
    <row r="52" spans="1:8" ht="12" customHeight="1">
      <c r="A52" s="91"/>
      <c r="B52" s="117" t="s">
        <v>165</v>
      </c>
      <c r="C52" s="144" t="s">
        <v>50</v>
      </c>
      <c r="D52" s="119">
        <v>16000</v>
      </c>
      <c r="E52" s="120">
        <v>1460</v>
      </c>
      <c r="F52" s="120">
        <f t="shared" si="11"/>
        <v>23360000</v>
      </c>
      <c r="G52" s="120">
        <v>12235</v>
      </c>
      <c r="H52" s="101">
        <f t="shared" si="12"/>
        <v>195760000</v>
      </c>
    </row>
    <row r="53" spans="1:8" ht="12" customHeight="1">
      <c r="A53" s="91"/>
      <c r="B53" s="117" t="s">
        <v>166</v>
      </c>
      <c r="C53" s="144" t="s">
        <v>50</v>
      </c>
      <c r="D53" s="119">
        <v>20000</v>
      </c>
      <c r="E53" s="120">
        <v>1460</v>
      </c>
      <c r="F53" s="120">
        <f t="shared" si="11"/>
        <v>29200000</v>
      </c>
      <c r="G53" s="120">
        <v>4526</v>
      </c>
      <c r="H53" s="101">
        <f t="shared" si="12"/>
        <v>90520000</v>
      </c>
    </row>
    <row r="54" spans="1:8" ht="12" customHeight="1">
      <c r="A54" s="91"/>
      <c r="B54" s="117" t="s">
        <v>167</v>
      </c>
      <c r="C54" s="144" t="s">
        <v>50</v>
      </c>
      <c r="D54" s="119">
        <v>8000</v>
      </c>
      <c r="E54" s="120"/>
      <c r="F54" s="120">
        <f t="shared" si="11"/>
        <v>0</v>
      </c>
      <c r="G54" s="120">
        <v>2680</v>
      </c>
      <c r="H54" s="101">
        <f t="shared" si="12"/>
        <v>21440000</v>
      </c>
    </row>
    <row r="55" spans="1:8" ht="12" customHeight="1">
      <c r="A55" s="91"/>
      <c r="B55" s="117" t="s">
        <v>175</v>
      </c>
      <c r="C55" s="144" t="s">
        <v>50</v>
      </c>
      <c r="D55" s="119">
        <v>176000</v>
      </c>
      <c r="E55" s="120">
        <v>10</v>
      </c>
      <c r="F55" s="120">
        <v>1760000</v>
      </c>
      <c r="G55" s="120">
        <v>10</v>
      </c>
      <c r="H55" s="101">
        <v>1760000</v>
      </c>
    </row>
    <row r="56" spans="1:8" ht="12" customHeight="1">
      <c r="A56" s="91"/>
      <c r="B56" s="117" t="s">
        <v>170</v>
      </c>
      <c r="C56" s="144" t="s">
        <v>50</v>
      </c>
      <c r="D56" s="119">
        <v>99000</v>
      </c>
      <c r="E56" s="120"/>
      <c r="F56" s="120">
        <f t="shared" si="11"/>
        <v>0</v>
      </c>
      <c r="G56" s="120">
        <v>5</v>
      </c>
      <c r="H56" s="101">
        <f t="shared" si="12"/>
        <v>495000</v>
      </c>
    </row>
    <row r="57" spans="1:8" ht="12" customHeight="1">
      <c r="A57" s="91"/>
      <c r="B57" s="117" t="s">
        <v>172</v>
      </c>
      <c r="C57" s="144" t="s">
        <v>50</v>
      </c>
      <c r="D57" s="119">
        <v>80000</v>
      </c>
      <c r="E57" s="120"/>
      <c r="F57" s="120">
        <f>+E57*D57</f>
        <v>0</v>
      </c>
      <c r="G57" s="120">
        <v>10</v>
      </c>
      <c r="H57" s="101">
        <f>+G57*D57</f>
        <v>800000</v>
      </c>
    </row>
    <row r="58" spans="1:8" ht="12" customHeight="1">
      <c r="A58" s="91"/>
      <c r="B58" s="117" t="s">
        <v>101</v>
      </c>
      <c r="C58" s="144" t="s">
        <v>105</v>
      </c>
      <c r="D58" s="119">
        <v>12800</v>
      </c>
      <c r="E58" s="120"/>
      <c r="F58" s="120">
        <f t="shared" si="11"/>
        <v>0</v>
      </c>
      <c r="G58" s="120">
        <v>20</v>
      </c>
      <c r="H58" s="101">
        <f t="shared" si="12"/>
        <v>256000</v>
      </c>
    </row>
    <row r="59" spans="1:8" ht="12" customHeight="1">
      <c r="A59" s="91"/>
      <c r="B59" s="117" t="s">
        <v>102</v>
      </c>
      <c r="C59" s="144" t="s">
        <v>105</v>
      </c>
      <c r="D59" s="119">
        <v>12800</v>
      </c>
      <c r="E59" s="120"/>
      <c r="F59" s="120">
        <f t="shared" si="11"/>
        <v>0</v>
      </c>
      <c r="G59" s="120">
        <v>18</v>
      </c>
      <c r="H59" s="101">
        <f t="shared" si="12"/>
        <v>230400</v>
      </c>
    </row>
    <row r="60" spans="1:8" ht="12" customHeight="1">
      <c r="A60" s="91"/>
      <c r="B60" s="117" t="s">
        <v>103</v>
      </c>
      <c r="C60" s="144" t="s">
        <v>50</v>
      </c>
      <c r="D60" s="119">
        <v>36800</v>
      </c>
      <c r="E60" s="120"/>
      <c r="F60" s="120">
        <f t="shared" si="11"/>
        <v>0</v>
      </c>
      <c r="G60" s="120">
        <v>20</v>
      </c>
      <c r="H60" s="101">
        <f t="shared" si="12"/>
        <v>736000</v>
      </c>
    </row>
    <row r="61" spans="1:8" ht="12" customHeight="1">
      <c r="A61" s="91"/>
      <c r="B61" s="117" t="s">
        <v>104</v>
      </c>
      <c r="C61" s="144" t="s">
        <v>50</v>
      </c>
      <c r="D61" s="119">
        <v>28800</v>
      </c>
      <c r="E61" s="120"/>
      <c r="F61" s="120">
        <f t="shared" si="11"/>
        <v>0</v>
      </c>
      <c r="G61" s="120">
        <v>15</v>
      </c>
      <c r="H61" s="101">
        <f t="shared" si="12"/>
        <v>432000</v>
      </c>
    </row>
    <row r="62" spans="1:8" ht="12" customHeight="1">
      <c r="A62" s="91"/>
      <c r="B62" s="117" t="s">
        <v>97</v>
      </c>
      <c r="C62" s="144" t="s">
        <v>50</v>
      </c>
      <c r="D62" s="119">
        <v>10400</v>
      </c>
      <c r="E62" s="120"/>
      <c r="F62" s="120">
        <f t="shared" si="11"/>
        <v>0</v>
      </c>
      <c r="G62" s="120">
        <v>25</v>
      </c>
      <c r="H62" s="101">
        <f t="shared" si="12"/>
        <v>260000</v>
      </c>
    </row>
    <row r="63" spans="1:8" ht="12" customHeight="1">
      <c r="A63" s="91"/>
      <c r="B63" s="88" t="s">
        <v>0</v>
      </c>
      <c r="C63" s="102"/>
      <c r="D63" s="89"/>
      <c r="E63" s="103"/>
      <c r="F63" s="103">
        <f>SUM(F48:F62)</f>
        <v>67752000</v>
      </c>
      <c r="G63" s="103"/>
      <c r="H63" s="103">
        <f>SUM(H48:H62)</f>
        <v>392667600</v>
      </c>
    </row>
    <row r="64" spans="1:8" ht="12" customHeight="1">
      <c r="A64" s="87" t="s">
        <v>88</v>
      </c>
      <c r="B64" s="88" t="s">
        <v>112</v>
      </c>
      <c r="C64" s="87"/>
      <c r="D64" s="89"/>
      <c r="E64" s="103"/>
      <c r="F64" s="103">
        <f>F63+F47+F43+F17</f>
        <v>230565001.09999999</v>
      </c>
      <c r="G64" s="103"/>
      <c r="H64" s="103">
        <f>H63+H47+H43+H17</f>
        <v>2085738340.0999999</v>
      </c>
    </row>
    <row r="65" spans="1:8" ht="12" customHeight="1">
      <c r="A65" s="87"/>
      <c r="B65" s="117" t="s">
        <v>138</v>
      </c>
      <c r="C65" s="118" t="s">
        <v>50</v>
      </c>
      <c r="D65" s="119">
        <v>16000</v>
      </c>
      <c r="E65" s="120"/>
      <c r="F65" s="120">
        <f>+E65*D65</f>
        <v>0</v>
      </c>
      <c r="G65" s="120">
        <v>460</v>
      </c>
      <c r="H65" s="101">
        <f>+G65*D65</f>
        <v>7360000</v>
      </c>
    </row>
    <row r="66" spans="1:8" ht="12" customHeight="1">
      <c r="A66" s="87"/>
      <c r="B66" s="88" t="s">
        <v>139</v>
      </c>
      <c r="C66" s="87"/>
      <c r="D66" s="89"/>
      <c r="E66" s="103"/>
      <c r="F66" s="103">
        <f>+F65</f>
        <v>0</v>
      </c>
      <c r="G66" s="103"/>
      <c r="H66" s="103">
        <f>+H65</f>
        <v>7360000</v>
      </c>
    </row>
    <row r="67" spans="1:8" ht="12" customHeight="1">
      <c r="A67" s="91"/>
      <c r="B67" s="92" t="s">
        <v>119</v>
      </c>
      <c r="C67" s="93" t="s">
        <v>48</v>
      </c>
      <c r="D67" s="94">
        <v>45000</v>
      </c>
      <c r="E67" s="95"/>
      <c r="F67" s="120">
        <f>+E67*D67</f>
        <v>0</v>
      </c>
      <c r="G67" s="104">
        <v>2371.1555499999999</v>
      </c>
      <c r="H67" s="101">
        <f>+G67*D67</f>
        <v>106701999.75</v>
      </c>
    </row>
    <row r="68" spans="1:8" ht="12" customHeight="1">
      <c r="A68" s="91"/>
      <c r="B68" s="92" t="s">
        <v>140</v>
      </c>
      <c r="C68" s="93" t="s">
        <v>48</v>
      </c>
      <c r="D68" s="94">
        <v>465000</v>
      </c>
      <c r="E68" s="95"/>
      <c r="F68" s="120">
        <f t="shared" ref="F68:F70" si="13">+E68*D68</f>
        <v>0</v>
      </c>
      <c r="G68" s="95">
        <v>350</v>
      </c>
      <c r="H68" s="101">
        <f t="shared" ref="H68:H70" si="14">+G68*D68</f>
        <v>162750000</v>
      </c>
    </row>
    <row r="69" spans="1:8" ht="12" customHeight="1">
      <c r="A69" s="91"/>
      <c r="B69" s="92" t="s">
        <v>141</v>
      </c>
      <c r="C69" s="93" t="s">
        <v>48</v>
      </c>
      <c r="D69" s="94">
        <v>530000</v>
      </c>
      <c r="E69" s="95"/>
      <c r="F69" s="120">
        <f t="shared" si="13"/>
        <v>0</v>
      </c>
      <c r="G69" s="138">
        <v>31.6</v>
      </c>
      <c r="H69" s="101">
        <f t="shared" si="14"/>
        <v>16748000</v>
      </c>
    </row>
    <row r="70" spans="1:8" ht="12" customHeight="1">
      <c r="A70" s="91"/>
      <c r="B70" s="92" t="s">
        <v>154</v>
      </c>
      <c r="C70" s="93" t="s">
        <v>155</v>
      </c>
      <c r="D70" s="94">
        <v>62000</v>
      </c>
      <c r="E70" s="95"/>
      <c r="F70" s="120">
        <f t="shared" si="13"/>
        <v>0</v>
      </c>
      <c r="G70" s="95">
        <v>641</v>
      </c>
      <c r="H70" s="101">
        <f t="shared" si="14"/>
        <v>39742000</v>
      </c>
    </row>
    <row r="71" spans="1:8" ht="12" customHeight="1">
      <c r="A71" s="91"/>
      <c r="B71" s="105" t="s">
        <v>120</v>
      </c>
      <c r="C71" s="91"/>
      <c r="D71" s="106"/>
      <c r="E71" s="107"/>
      <c r="F71" s="107">
        <f>+F67+F68+F69+F70</f>
        <v>0</v>
      </c>
      <c r="G71" s="107"/>
      <c r="H71" s="108">
        <f>+H67+H68+H69+H70</f>
        <v>325941999.75</v>
      </c>
    </row>
    <row r="72" spans="1:8" ht="12" customHeight="1">
      <c r="A72" s="91"/>
      <c r="B72" s="92" t="s">
        <v>81</v>
      </c>
      <c r="C72" s="93" t="s">
        <v>52</v>
      </c>
      <c r="D72" s="94">
        <v>80000</v>
      </c>
      <c r="E72" s="95"/>
      <c r="F72" s="95">
        <f>+E72*D72</f>
        <v>0</v>
      </c>
      <c r="G72" s="95">
        <v>50</v>
      </c>
      <c r="H72" s="101">
        <f>+G72*D72</f>
        <v>4000000</v>
      </c>
    </row>
    <row r="73" spans="1:8" ht="12" customHeight="1">
      <c r="A73" s="91"/>
      <c r="B73" s="92" t="s">
        <v>99</v>
      </c>
      <c r="C73" s="93" t="s">
        <v>46</v>
      </c>
      <c r="D73" s="94">
        <v>180000</v>
      </c>
      <c r="E73" s="95"/>
      <c r="F73" s="95">
        <f t="shared" ref="F73:F83" si="15">+E73*D73</f>
        <v>0</v>
      </c>
      <c r="G73" s="95">
        <v>60</v>
      </c>
      <c r="H73" s="101">
        <f t="shared" ref="H73:H83" si="16">+G73*D73</f>
        <v>10800000</v>
      </c>
    </row>
    <row r="74" spans="1:8" ht="12" customHeight="1">
      <c r="A74" s="91"/>
      <c r="B74" s="92" t="s">
        <v>57</v>
      </c>
      <c r="C74" s="93" t="s">
        <v>121</v>
      </c>
      <c r="D74" s="94"/>
      <c r="E74" s="95"/>
      <c r="F74" s="95">
        <f t="shared" si="15"/>
        <v>0</v>
      </c>
      <c r="G74" s="95"/>
      <c r="H74" s="101">
        <v>500000</v>
      </c>
    </row>
    <row r="75" spans="1:8" ht="12" customHeight="1">
      <c r="A75" s="91"/>
      <c r="B75" s="92" t="s">
        <v>59</v>
      </c>
      <c r="C75" s="93" t="s">
        <v>46</v>
      </c>
      <c r="D75" s="94">
        <v>80000</v>
      </c>
      <c r="E75" s="95"/>
      <c r="F75" s="95">
        <f t="shared" si="15"/>
        <v>0</v>
      </c>
      <c r="G75" s="95">
        <v>30</v>
      </c>
      <c r="H75" s="101">
        <f t="shared" si="16"/>
        <v>2400000</v>
      </c>
    </row>
    <row r="76" spans="1:8" ht="12" customHeight="1">
      <c r="A76" s="91"/>
      <c r="B76" s="92" t="s">
        <v>176</v>
      </c>
      <c r="C76" s="93" t="s">
        <v>47</v>
      </c>
      <c r="D76" s="94">
        <v>700000</v>
      </c>
      <c r="E76" s="95">
        <v>10</v>
      </c>
      <c r="F76" s="95">
        <v>7000000</v>
      </c>
      <c r="G76" s="95">
        <v>10</v>
      </c>
      <c r="H76" s="101">
        <v>7000000</v>
      </c>
    </row>
    <row r="77" spans="1:8" ht="12" customHeight="1">
      <c r="A77" s="91"/>
      <c r="B77" s="92" t="s">
        <v>126</v>
      </c>
      <c r="C77" s="93" t="s">
        <v>62</v>
      </c>
      <c r="D77" s="94">
        <v>25000</v>
      </c>
      <c r="E77" s="95"/>
      <c r="F77" s="95">
        <f t="shared" si="15"/>
        <v>0</v>
      </c>
      <c r="G77" s="95">
        <v>2000</v>
      </c>
      <c r="H77" s="101">
        <f t="shared" si="16"/>
        <v>50000000</v>
      </c>
    </row>
    <row r="78" spans="1:8" ht="12" customHeight="1">
      <c r="A78" s="91"/>
      <c r="B78" s="92" t="s">
        <v>60</v>
      </c>
      <c r="C78" s="93" t="s">
        <v>61</v>
      </c>
      <c r="D78" s="94">
        <v>2600</v>
      </c>
      <c r="E78" s="95"/>
      <c r="F78" s="95">
        <f t="shared" si="15"/>
        <v>0</v>
      </c>
      <c r="G78" s="95">
        <v>360</v>
      </c>
      <c r="H78" s="101">
        <f t="shared" si="16"/>
        <v>936000</v>
      </c>
    </row>
    <row r="79" spans="1:8" ht="12" customHeight="1">
      <c r="A79" s="91"/>
      <c r="B79" s="92" t="s">
        <v>142</v>
      </c>
      <c r="C79" s="93" t="s">
        <v>83</v>
      </c>
      <c r="D79" s="94">
        <v>63800</v>
      </c>
      <c r="E79" s="95"/>
      <c r="F79" s="95">
        <f t="shared" si="15"/>
        <v>0</v>
      </c>
      <c r="G79" s="95">
        <v>20</v>
      </c>
      <c r="H79" s="101">
        <f t="shared" si="16"/>
        <v>1276000</v>
      </c>
    </row>
    <row r="80" spans="1:8" ht="12" customHeight="1">
      <c r="A80" s="158"/>
      <c r="B80" s="109" t="s">
        <v>84</v>
      </c>
      <c r="C80" s="158" t="s">
        <v>62</v>
      </c>
      <c r="D80" s="85">
        <v>215592</v>
      </c>
      <c r="E80" s="101"/>
      <c r="F80" s="95">
        <f t="shared" si="15"/>
        <v>0</v>
      </c>
      <c r="G80" s="101">
        <v>3</v>
      </c>
      <c r="H80" s="101">
        <f t="shared" si="16"/>
        <v>646776</v>
      </c>
    </row>
    <row r="81" spans="1:8" ht="12" customHeight="1">
      <c r="A81" s="158"/>
      <c r="B81" s="109" t="s">
        <v>63</v>
      </c>
      <c r="C81" s="158" t="s">
        <v>62</v>
      </c>
      <c r="D81" s="85">
        <v>275200</v>
      </c>
      <c r="E81" s="101"/>
      <c r="F81" s="95">
        <f t="shared" si="15"/>
        <v>0</v>
      </c>
      <c r="G81" s="101">
        <v>1</v>
      </c>
      <c r="H81" s="101">
        <f t="shared" si="16"/>
        <v>275200</v>
      </c>
    </row>
    <row r="82" spans="1:8" ht="12" customHeight="1">
      <c r="A82" s="158"/>
      <c r="B82" s="109" t="s">
        <v>64</v>
      </c>
      <c r="C82" s="158" t="s">
        <v>62</v>
      </c>
      <c r="D82" s="85">
        <v>444312</v>
      </c>
      <c r="E82" s="101"/>
      <c r="F82" s="95">
        <f t="shared" si="15"/>
        <v>0</v>
      </c>
      <c r="G82" s="101">
        <v>1</v>
      </c>
      <c r="H82" s="101">
        <f t="shared" si="16"/>
        <v>444312</v>
      </c>
    </row>
    <row r="83" spans="1:8" ht="12" customHeight="1">
      <c r="A83" s="158"/>
      <c r="B83" s="109" t="s">
        <v>65</v>
      </c>
      <c r="C83" s="158" t="s">
        <v>62</v>
      </c>
      <c r="D83" s="85">
        <v>275200</v>
      </c>
      <c r="E83" s="101"/>
      <c r="F83" s="95">
        <f t="shared" si="15"/>
        <v>0</v>
      </c>
      <c r="G83" s="101">
        <v>1</v>
      </c>
      <c r="H83" s="101">
        <f t="shared" si="16"/>
        <v>275200</v>
      </c>
    </row>
    <row r="84" spans="1:8" ht="12" customHeight="1">
      <c r="A84" s="87" t="s">
        <v>14</v>
      </c>
      <c r="B84" s="88" t="s">
        <v>40</v>
      </c>
      <c r="C84" s="87"/>
      <c r="D84" s="89"/>
      <c r="E84" s="103"/>
      <c r="F84" s="103">
        <f>SUM(F72:F83)</f>
        <v>7000000</v>
      </c>
      <c r="G84" s="103"/>
      <c r="H84" s="103">
        <f>SUM(H72:H83)</f>
        <v>78553488</v>
      </c>
    </row>
    <row r="85" spans="1:8" ht="12" customHeight="1">
      <c r="A85" s="87" t="s">
        <v>89</v>
      </c>
      <c r="B85" s="88" t="s">
        <v>113</v>
      </c>
      <c r="C85" s="87"/>
      <c r="D85" s="89"/>
      <c r="E85" s="103"/>
      <c r="F85" s="103">
        <f>+F84+F71+F66</f>
        <v>7000000</v>
      </c>
      <c r="G85" s="103"/>
      <c r="H85" s="90">
        <f>+H84+H71+H66</f>
        <v>411855487.75</v>
      </c>
    </row>
    <row r="86" spans="1:8" ht="12" customHeight="1">
      <c r="A86" s="87" t="s">
        <v>18</v>
      </c>
      <c r="B86" s="88" t="s">
        <v>114</v>
      </c>
      <c r="C86" s="87"/>
      <c r="D86" s="89"/>
      <c r="E86" s="103"/>
      <c r="F86" s="103">
        <f>F85+F64</f>
        <v>237565001.09999999</v>
      </c>
      <c r="G86" s="103"/>
      <c r="H86" s="90">
        <f>H85+H64</f>
        <v>2497593827.8499999</v>
      </c>
    </row>
    <row r="87" spans="1:8" ht="12" customHeight="1">
      <c r="A87" s="87" t="s">
        <v>19</v>
      </c>
      <c r="B87" s="121" t="s">
        <v>11</v>
      </c>
      <c r="C87" s="122"/>
      <c r="D87" s="123"/>
      <c r="E87" s="125"/>
      <c r="F87" s="125">
        <f>F86*0.1</f>
        <v>23756500.109999999</v>
      </c>
      <c r="G87" s="125"/>
      <c r="H87" s="124">
        <f t="shared" ref="H87" si="17">H86*0.1</f>
        <v>249759382.785</v>
      </c>
    </row>
    <row r="88" spans="1:8" ht="12" customHeight="1">
      <c r="A88" s="87" t="s">
        <v>90</v>
      </c>
      <c r="B88" s="88" t="s">
        <v>115</v>
      </c>
      <c r="C88" s="87"/>
      <c r="D88" s="89"/>
      <c r="E88" s="97"/>
      <c r="F88" s="97">
        <f>F86+F87</f>
        <v>261321501.20999998</v>
      </c>
      <c r="G88" s="97"/>
      <c r="H88" s="98">
        <f t="shared" ref="H88" si="18">H86+H87</f>
        <v>2747353210.6349998</v>
      </c>
    </row>
    <row r="89" spans="1:8" ht="9.75" customHeight="1">
      <c r="A89" s="16"/>
      <c r="B89" s="17"/>
      <c r="C89" s="16"/>
      <c r="D89" s="18"/>
      <c r="E89" s="19"/>
      <c r="F89" s="18"/>
      <c r="G89" s="18"/>
      <c r="H89" s="18"/>
    </row>
    <row r="90" spans="1:8">
      <c r="B90" s="150" t="s">
        <v>5</v>
      </c>
      <c r="C90" s="80"/>
      <c r="D90" s="80"/>
      <c r="E90" s="80"/>
      <c r="F90" s="80"/>
      <c r="G90" s="80"/>
    </row>
    <row r="91" spans="1:8">
      <c r="B91" s="80" t="s">
        <v>66</v>
      </c>
      <c r="C91" s="80"/>
      <c r="D91" s="80"/>
      <c r="E91" s="80"/>
      <c r="F91" s="182" t="s">
        <v>111</v>
      </c>
      <c r="G91" s="182"/>
    </row>
    <row r="92" spans="1:8" ht="6" customHeight="1">
      <c r="B92" s="80"/>
      <c r="C92" s="80"/>
      <c r="D92" s="80"/>
      <c r="E92" s="80"/>
      <c r="F92" s="162"/>
      <c r="G92" s="162"/>
    </row>
    <row r="93" spans="1:8">
      <c r="B93" s="80" t="s">
        <v>67</v>
      </c>
      <c r="C93" s="80"/>
      <c r="D93" s="80"/>
      <c r="E93" s="80"/>
      <c r="F93" s="182" t="s">
        <v>127</v>
      </c>
      <c r="G93" s="182"/>
    </row>
    <row r="94" spans="1:8" ht="6" customHeight="1">
      <c r="B94" s="80"/>
      <c r="C94" s="80"/>
      <c r="D94" s="80"/>
      <c r="E94" s="80"/>
      <c r="F94" s="162"/>
      <c r="G94" s="162"/>
    </row>
    <row r="95" spans="1:8">
      <c r="B95" s="152" t="s">
        <v>71</v>
      </c>
      <c r="C95" s="80"/>
      <c r="D95" s="80"/>
      <c r="E95" s="80"/>
      <c r="F95" s="182" t="s">
        <v>116</v>
      </c>
      <c r="G95" s="182"/>
    </row>
    <row r="96" spans="1:8">
      <c r="B96" s="150" t="s">
        <v>1</v>
      </c>
      <c r="C96" s="80"/>
      <c r="D96" s="80"/>
      <c r="E96" s="80"/>
      <c r="F96" s="80"/>
      <c r="G96" s="80"/>
    </row>
    <row r="97" spans="2:7">
      <c r="B97" s="80" t="s">
        <v>35</v>
      </c>
      <c r="C97" s="80"/>
      <c r="D97" s="80"/>
      <c r="E97" s="80"/>
      <c r="F97" s="80" t="s">
        <v>45</v>
      </c>
      <c r="G97" s="80"/>
    </row>
    <row r="98" spans="2:7">
      <c r="B98" s="150" t="s">
        <v>2</v>
      </c>
      <c r="C98" s="80"/>
      <c r="D98" s="80"/>
      <c r="E98" s="80"/>
      <c r="F98" s="80"/>
      <c r="G98" s="80"/>
    </row>
    <row r="99" spans="2:7">
      <c r="B99" s="80" t="s">
        <v>34</v>
      </c>
      <c r="C99" s="80"/>
      <c r="D99" s="80"/>
      <c r="E99" s="80"/>
      <c r="F99" s="182" t="s">
        <v>75</v>
      </c>
      <c r="G99" s="182"/>
    </row>
    <row r="100" spans="2:7" ht="6" customHeight="1">
      <c r="B100" s="80"/>
      <c r="C100" s="80"/>
      <c r="D100" s="80"/>
      <c r="E100" s="80"/>
      <c r="F100" s="162"/>
      <c r="G100" s="162"/>
    </row>
    <row r="101" spans="2:7">
      <c r="B101" s="80" t="s">
        <v>34</v>
      </c>
      <c r="C101" s="80"/>
      <c r="D101" s="80"/>
      <c r="E101" s="80"/>
      <c r="F101" s="80" t="s">
        <v>178</v>
      </c>
      <c r="G101" s="80"/>
    </row>
  </sheetData>
  <mergeCells count="18">
    <mergeCell ref="F91:G91"/>
    <mergeCell ref="F93:G93"/>
    <mergeCell ref="F95:G95"/>
    <mergeCell ref="F99:G99"/>
    <mergeCell ref="A8:H8"/>
    <mergeCell ref="A10:H10"/>
    <mergeCell ref="A12:A13"/>
    <mergeCell ref="B12:B13"/>
    <mergeCell ref="C12:C13"/>
    <mergeCell ref="D12:D13"/>
    <mergeCell ref="E12:F12"/>
    <mergeCell ref="G12:H12"/>
    <mergeCell ref="A1:H1"/>
    <mergeCell ref="A2:H2"/>
    <mergeCell ref="A3:H3"/>
    <mergeCell ref="B5:H5"/>
    <mergeCell ref="B6:H6"/>
    <mergeCell ref="D7:G7"/>
  </mergeCells>
  <pageMargins left="1.27" right="0.70866141732283472" top="0.68" bottom="0.39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7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64" t="s">
        <v>41</v>
      </c>
      <c r="B2" s="164"/>
      <c r="C2" s="164"/>
      <c r="D2" s="164"/>
      <c r="E2" s="164"/>
      <c r="F2" s="164"/>
      <c r="G2" s="164"/>
      <c r="H2" s="164"/>
    </row>
    <row r="3" spans="1:8">
      <c r="A3" s="164" t="s">
        <v>42</v>
      </c>
      <c r="B3" s="164"/>
      <c r="C3" s="164"/>
      <c r="D3" s="164"/>
      <c r="E3" s="164"/>
      <c r="F3" s="164"/>
      <c r="G3" s="164"/>
      <c r="H3" s="164"/>
    </row>
    <row r="4" spans="1:8">
      <c r="A4" s="164" t="s">
        <v>43</v>
      </c>
      <c r="B4" s="164"/>
      <c r="C4" s="164"/>
      <c r="D4" s="164"/>
      <c r="E4" s="164"/>
      <c r="F4" s="164"/>
      <c r="G4" s="164"/>
      <c r="H4" s="164"/>
    </row>
    <row r="7" spans="1:8" ht="15">
      <c r="B7" s="169" t="s">
        <v>69</v>
      </c>
      <c r="C7" s="169"/>
      <c r="D7" s="169"/>
      <c r="E7" s="169"/>
      <c r="F7" s="169"/>
      <c r="G7" s="169"/>
      <c r="H7" s="169"/>
    </row>
    <row r="8" spans="1:8" ht="15">
      <c r="B8" s="2"/>
      <c r="C8" s="2"/>
      <c r="D8" s="2"/>
      <c r="E8" s="2"/>
      <c r="F8" s="2"/>
    </row>
    <row r="9" spans="1:8" ht="15">
      <c r="B9" s="169" t="s">
        <v>33</v>
      </c>
      <c r="C9" s="169"/>
      <c r="D9" s="169"/>
      <c r="E9" s="169"/>
      <c r="F9" s="169"/>
      <c r="G9" s="169"/>
      <c r="H9" s="169"/>
    </row>
    <row r="10" spans="1:8" ht="15">
      <c r="B10" s="46"/>
      <c r="C10" s="46"/>
      <c r="D10" s="46"/>
      <c r="E10" s="46" t="s">
        <v>70</v>
      </c>
      <c r="F10" s="46"/>
    </row>
    <row r="11" spans="1:8">
      <c r="A11" s="164" t="s">
        <v>108</v>
      </c>
      <c r="B11" s="164"/>
      <c r="C11" s="164"/>
      <c r="D11" s="164"/>
      <c r="E11" s="164"/>
      <c r="F11" s="164"/>
      <c r="G11" s="164"/>
      <c r="H11" s="164"/>
    </row>
    <row r="12" spans="1:8">
      <c r="A12" s="44"/>
      <c r="B12" s="44"/>
      <c r="C12" s="44"/>
      <c r="D12" s="44"/>
      <c r="E12" s="44"/>
      <c r="F12" s="44"/>
      <c r="G12" s="44"/>
      <c r="H12" s="44"/>
    </row>
    <row r="13" spans="1:8">
      <c r="A13" s="164" t="s">
        <v>68</v>
      </c>
      <c r="B13" s="164"/>
      <c r="C13" s="164"/>
      <c r="D13" s="164"/>
      <c r="E13" s="164"/>
      <c r="F13" s="164"/>
      <c r="G13" s="164"/>
      <c r="H13" s="164"/>
    </row>
    <row r="15" spans="1:8">
      <c r="A15" s="165" t="s">
        <v>32</v>
      </c>
      <c r="B15" s="165" t="s">
        <v>6</v>
      </c>
      <c r="C15" s="166" t="s">
        <v>28</v>
      </c>
      <c r="D15" s="166" t="s">
        <v>29</v>
      </c>
      <c r="E15" s="168" t="s">
        <v>30</v>
      </c>
      <c r="F15" s="168"/>
      <c r="G15" s="168" t="s">
        <v>31</v>
      </c>
      <c r="H15" s="168"/>
    </row>
    <row r="16" spans="1:8">
      <c r="A16" s="165"/>
      <c r="B16" s="165"/>
      <c r="C16" s="167"/>
      <c r="D16" s="167"/>
      <c r="E16" s="47" t="s">
        <v>7</v>
      </c>
      <c r="F16" s="47" t="s">
        <v>0</v>
      </c>
      <c r="G16" s="47" t="s">
        <v>7</v>
      </c>
      <c r="H16" s="47" t="s">
        <v>0</v>
      </c>
    </row>
    <row r="17" spans="1:8">
      <c r="A17" s="47">
        <v>0</v>
      </c>
      <c r="B17" s="47">
        <v>1</v>
      </c>
      <c r="C17" s="48">
        <v>2</v>
      </c>
      <c r="D17" s="48">
        <v>3</v>
      </c>
      <c r="E17" s="47">
        <v>4</v>
      </c>
      <c r="F17" s="47">
        <v>5</v>
      </c>
      <c r="G17" s="47">
        <v>6</v>
      </c>
      <c r="H17" s="47">
        <v>7</v>
      </c>
    </row>
    <row r="18" spans="1:8">
      <c r="A18" s="47"/>
      <c r="B18" s="4" t="s">
        <v>4</v>
      </c>
      <c r="C18" s="47" t="s">
        <v>46</v>
      </c>
      <c r="D18" s="5">
        <v>160000</v>
      </c>
      <c r="E18" s="6"/>
      <c r="F18" s="5">
        <f>E18*D18</f>
        <v>0</v>
      </c>
      <c r="G18" s="6">
        <v>43</v>
      </c>
      <c r="H18" s="5">
        <f>G18*D18</f>
        <v>6880000</v>
      </c>
    </row>
    <row r="19" spans="1:8">
      <c r="A19" s="47"/>
      <c r="B19" s="4" t="s">
        <v>3</v>
      </c>
      <c r="C19" s="47" t="s">
        <v>47</v>
      </c>
      <c r="D19" s="5">
        <v>5900</v>
      </c>
      <c r="E19" s="6"/>
      <c r="F19" s="5">
        <f t="shared" ref="F19" si="0">E19*D19</f>
        <v>0</v>
      </c>
      <c r="G19" s="6">
        <v>673</v>
      </c>
      <c r="H19" s="5">
        <f t="shared" ref="H19" si="1">G19*D19</f>
        <v>3970700</v>
      </c>
    </row>
    <row r="20" spans="1:8" ht="15">
      <c r="A20" s="7" t="s">
        <v>12</v>
      </c>
      <c r="B20" s="8" t="s">
        <v>36</v>
      </c>
      <c r="C20" s="7"/>
      <c r="D20" s="9"/>
      <c r="E20" s="10"/>
      <c r="F20" s="9">
        <f>SUM(F18:F19)</f>
        <v>0</v>
      </c>
      <c r="G20" s="9"/>
      <c r="H20" s="9">
        <f t="shared" ref="H20" si="2">SUM(H18:H19)</f>
        <v>10850700</v>
      </c>
    </row>
    <row r="21" spans="1:8">
      <c r="A21" s="47"/>
      <c r="B21" s="4" t="s">
        <v>8</v>
      </c>
      <c r="C21" s="47" t="s">
        <v>48</v>
      </c>
      <c r="D21" s="5">
        <v>45000</v>
      </c>
      <c r="E21" s="6"/>
      <c r="F21" s="5">
        <f t="shared" ref="F21:F26" si="3">E21*D21</f>
        <v>0</v>
      </c>
      <c r="G21" s="6">
        <f>80+E21</f>
        <v>80</v>
      </c>
      <c r="H21" s="5">
        <f t="shared" ref="H21:H26" si="4">D21*G21</f>
        <v>3600000</v>
      </c>
    </row>
    <row r="22" spans="1:8">
      <c r="A22" s="47"/>
      <c r="B22" s="4" t="s">
        <v>76</v>
      </c>
      <c r="C22" s="47" t="s">
        <v>48</v>
      </c>
      <c r="D22" s="5">
        <v>45000</v>
      </c>
      <c r="E22" s="6"/>
      <c r="F22" s="5">
        <f t="shared" si="3"/>
        <v>0</v>
      </c>
      <c r="G22" s="6">
        <v>55</v>
      </c>
      <c r="H22" s="5">
        <f t="shared" si="4"/>
        <v>2475000</v>
      </c>
    </row>
    <row r="23" spans="1:8">
      <c r="A23" s="47"/>
      <c r="B23" s="4" t="s">
        <v>85</v>
      </c>
      <c r="C23" s="47" t="s">
        <v>47</v>
      </c>
      <c r="D23" s="5">
        <v>106000</v>
      </c>
      <c r="E23" s="6"/>
      <c r="F23" s="5">
        <f t="shared" si="3"/>
        <v>0</v>
      </c>
      <c r="G23" s="6">
        <v>661.67</v>
      </c>
      <c r="H23" s="5">
        <f t="shared" si="4"/>
        <v>70137020</v>
      </c>
    </row>
    <row r="24" spans="1:8">
      <c r="A24" s="47"/>
      <c r="B24" s="4" t="s">
        <v>86</v>
      </c>
      <c r="C24" s="47" t="s">
        <v>47</v>
      </c>
      <c r="D24" s="5">
        <v>120000</v>
      </c>
      <c r="E24" s="6"/>
      <c r="F24" s="5">
        <f t="shared" si="3"/>
        <v>0</v>
      </c>
      <c r="G24" s="6">
        <v>62.86</v>
      </c>
      <c r="H24" s="5">
        <f t="shared" si="4"/>
        <v>7543200</v>
      </c>
    </row>
    <row r="25" spans="1:8">
      <c r="A25" s="47"/>
      <c r="B25" s="4" t="s">
        <v>87</v>
      </c>
      <c r="C25" s="47" t="s">
        <v>48</v>
      </c>
      <c r="D25" s="5">
        <v>40000</v>
      </c>
      <c r="E25" s="6"/>
      <c r="F25" s="5">
        <f t="shared" si="3"/>
        <v>0</v>
      </c>
      <c r="G25" s="6">
        <v>150</v>
      </c>
      <c r="H25" s="5">
        <f t="shared" si="4"/>
        <v>6000000</v>
      </c>
    </row>
    <row r="26" spans="1:8">
      <c r="A26" s="47"/>
      <c r="B26" s="4" t="s">
        <v>77</v>
      </c>
      <c r="C26" s="47" t="s">
        <v>48</v>
      </c>
      <c r="D26" s="5">
        <v>20000</v>
      </c>
      <c r="E26" s="6"/>
      <c r="F26" s="5">
        <f t="shared" si="3"/>
        <v>0</v>
      </c>
      <c r="G26" s="6">
        <v>25</v>
      </c>
      <c r="H26" s="5">
        <f t="shared" si="4"/>
        <v>500000</v>
      </c>
    </row>
    <row r="27" spans="1:8" ht="15">
      <c r="A27" s="7" t="s">
        <v>13</v>
      </c>
      <c r="B27" s="8" t="s">
        <v>37</v>
      </c>
      <c r="C27" s="7"/>
      <c r="D27" s="9"/>
      <c r="E27" s="10"/>
      <c r="F27" s="9">
        <f>SUM(F21:F26)</f>
        <v>0</v>
      </c>
      <c r="G27" s="9"/>
      <c r="H27" s="9">
        <f>SUM(H21:H26)</f>
        <v>90255220</v>
      </c>
    </row>
    <row r="28" spans="1:8">
      <c r="A28" s="47"/>
      <c r="B28" s="4" t="s">
        <v>49</v>
      </c>
      <c r="C28" s="47" t="s">
        <v>50</v>
      </c>
      <c r="D28" s="5">
        <v>12500</v>
      </c>
      <c r="E28" s="6">
        <v>291</v>
      </c>
      <c r="F28" s="5">
        <f>E28*D28</f>
        <v>3637500</v>
      </c>
      <c r="G28" s="6">
        <v>15195</v>
      </c>
      <c r="H28" s="5">
        <f>G28*D28</f>
        <v>189937500</v>
      </c>
    </row>
    <row r="29" spans="1:8">
      <c r="A29" s="47"/>
      <c r="B29" s="4" t="s">
        <v>91</v>
      </c>
      <c r="C29" s="47" t="s">
        <v>50</v>
      </c>
      <c r="D29" s="5">
        <v>14500</v>
      </c>
      <c r="E29" s="6"/>
      <c r="F29" s="5">
        <f>E29*D29</f>
        <v>0</v>
      </c>
      <c r="G29" s="6">
        <v>35</v>
      </c>
      <c r="H29" s="5">
        <f t="shared" ref="H29:H31" si="5">G29*D29</f>
        <v>507500</v>
      </c>
    </row>
    <row r="30" spans="1:8">
      <c r="A30" s="47"/>
      <c r="B30" s="4" t="s">
        <v>78</v>
      </c>
      <c r="C30" s="47" t="s">
        <v>50</v>
      </c>
      <c r="D30" s="5">
        <v>11500</v>
      </c>
      <c r="E30" s="6">
        <v>7</v>
      </c>
      <c r="F30" s="5">
        <f>E30*D30</f>
        <v>80500</v>
      </c>
      <c r="G30" s="6">
        <v>382</v>
      </c>
      <c r="H30" s="5">
        <f t="shared" si="5"/>
        <v>4393000</v>
      </c>
    </row>
    <row r="31" spans="1:8">
      <c r="A31" s="47"/>
      <c r="B31" s="4" t="s">
        <v>79</v>
      </c>
      <c r="C31" s="47" t="s">
        <v>50</v>
      </c>
      <c r="D31" s="5">
        <v>10000</v>
      </c>
      <c r="E31" s="6"/>
      <c r="F31" s="5">
        <f t="shared" ref="F31" si="6">E31*D31</f>
        <v>0</v>
      </c>
      <c r="G31" s="6">
        <v>75</v>
      </c>
      <c r="H31" s="5">
        <f t="shared" si="5"/>
        <v>750000</v>
      </c>
    </row>
    <row r="32" spans="1:8" ht="15">
      <c r="A32" s="7" t="s">
        <v>88</v>
      </c>
      <c r="B32" s="8" t="s">
        <v>38</v>
      </c>
      <c r="C32" s="7"/>
      <c r="D32" s="9"/>
      <c r="E32" s="10"/>
      <c r="F32" s="9">
        <f>SUM(F28:F31)</f>
        <v>3718000</v>
      </c>
      <c r="G32" s="9"/>
      <c r="H32" s="9">
        <f>SUM(H28:H31)</f>
        <v>195588000</v>
      </c>
    </row>
    <row r="33" spans="1:8">
      <c r="A33" s="47"/>
      <c r="B33" s="11" t="s">
        <v>15</v>
      </c>
      <c r="C33" s="47" t="s">
        <v>51</v>
      </c>
      <c r="D33" s="5">
        <v>2100</v>
      </c>
      <c r="E33" s="6"/>
      <c r="F33" s="5">
        <f>E33*D33</f>
        <v>0</v>
      </c>
      <c r="G33" s="6">
        <v>25500</v>
      </c>
      <c r="H33" s="5">
        <f>D33*G33</f>
        <v>53550000</v>
      </c>
    </row>
    <row r="34" spans="1:8">
      <c r="A34" s="47"/>
      <c r="B34" s="4" t="s">
        <v>16</v>
      </c>
      <c r="C34" s="47" t="s">
        <v>51</v>
      </c>
      <c r="D34" s="5">
        <v>2100</v>
      </c>
      <c r="E34" s="6"/>
      <c r="F34" s="5">
        <f t="shared" ref="F34:F35" si="7">E34*D34</f>
        <v>0</v>
      </c>
      <c r="G34" s="6">
        <v>14520</v>
      </c>
      <c r="H34" s="5">
        <f t="shared" ref="H34:H35" si="8">D34*G34</f>
        <v>30492000</v>
      </c>
    </row>
    <row r="35" spans="1:8">
      <c r="A35" s="47"/>
      <c r="B35" s="4" t="s">
        <v>17</v>
      </c>
      <c r="C35" s="47" t="s">
        <v>51</v>
      </c>
      <c r="D35" s="5">
        <v>2200</v>
      </c>
      <c r="E35" s="6"/>
      <c r="F35" s="5">
        <f t="shared" si="7"/>
        <v>0</v>
      </c>
      <c r="G35" s="6">
        <v>16540</v>
      </c>
      <c r="H35" s="5">
        <f t="shared" si="8"/>
        <v>36388000</v>
      </c>
    </row>
    <row r="36" spans="1:8" ht="15">
      <c r="A36" s="7" t="s">
        <v>14</v>
      </c>
      <c r="B36" s="8" t="s">
        <v>39</v>
      </c>
      <c r="C36" s="7"/>
      <c r="D36" s="9"/>
      <c r="E36" s="13"/>
      <c r="F36" s="9">
        <f>SUM(F33:F35)</f>
        <v>0</v>
      </c>
      <c r="G36" s="9"/>
      <c r="H36" s="9">
        <f>SUM(H33:H35)</f>
        <v>120430000</v>
      </c>
    </row>
    <row r="37" spans="1:8" ht="15">
      <c r="A37" s="7"/>
      <c r="B37" s="8" t="s">
        <v>92</v>
      </c>
      <c r="C37" s="7"/>
      <c r="D37" s="9"/>
      <c r="E37" s="13"/>
      <c r="F37" s="9">
        <f>F36+F32+F27</f>
        <v>3718000</v>
      </c>
      <c r="G37" s="9"/>
      <c r="H37" s="9">
        <f>H36+H32+H27</f>
        <v>406273220</v>
      </c>
    </row>
    <row r="38" spans="1:8">
      <c r="A38" s="47"/>
      <c r="B38" s="4" t="s">
        <v>9</v>
      </c>
      <c r="C38" s="47" t="s">
        <v>52</v>
      </c>
      <c r="D38" s="6">
        <v>90000</v>
      </c>
      <c r="E38" s="6"/>
      <c r="F38" s="5">
        <f>E38*D38</f>
        <v>0</v>
      </c>
      <c r="G38" s="6">
        <v>100</v>
      </c>
      <c r="H38" s="5">
        <f>D38*G38</f>
        <v>9000000</v>
      </c>
    </row>
    <row r="39" spans="1:8">
      <c r="A39" s="47"/>
      <c r="B39" s="4" t="s">
        <v>10</v>
      </c>
      <c r="C39" s="47" t="s">
        <v>46</v>
      </c>
      <c r="D39" s="5">
        <v>25000</v>
      </c>
      <c r="E39" s="6"/>
      <c r="F39" s="5">
        <f t="shared" ref="F39:F40" si="9">E39*D39</f>
        <v>0</v>
      </c>
      <c r="G39" s="6">
        <v>2300</v>
      </c>
      <c r="H39" s="5">
        <f t="shared" ref="H39:H40" si="10">D39*G39</f>
        <v>57500000</v>
      </c>
    </row>
    <row r="40" spans="1:8">
      <c r="A40" s="47"/>
      <c r="B40" s="4" t="s">
        <v>107</v>
      </c>
      <c r="C40" s="47" t="s">
        <v>46</v>
      </c>
      <c r="D40" s="5">
        <v>160000</v>
      </c>
      <c r="E40" s="6">
        <v>688</v>
      </c>
      <c r="F40" s="5">
        <f t="shared" si="9"/>
        <v>110080000</v>
      </c>
      <c r="G40" s="6">
        <f>+E40</f>
        <v>688</v>
      </c>
      <c r="H40" s="5">
        <f t="shared" si="10"/>
        <v>110080000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SUM(F38:F40)</f>
        <v>110080000</v>
      </c>
      <c r="G41" s="9"/>
      <c r="H41" s="9">
        <f>SUM(H38:H40)</f>
        <v>176580000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SUM(F41+F36)+F32+F27+F20</f>
        <v>113798000</v>
      </c>
      <c r="G42" s="9"/>
      <c r="H42" s="9">
        <f>SUM(H41+H36)+H32+H27+H20</f>
        <v>593703920</v>
      </c>
    </row>
    <row r="43" spans="1:8">
      <c r="A43" s="47"/>
      <c r="B43" s="11" t="s">
        <v>53</v>
      </c>
      <c r="C43" s="47" t="s">
        <v>50</v>
      </c>
      <c r="D43" s="5">
        <v>5000</v>
      </c>
      <c r="E43" s="6">
        <v>7595</v>
      </c>
      <c r="F43" s="15">
        <f>E43*D43</f>
        <v>37975000</v>
      </c>
      <c r="G43" s="15">
        <v>15195</v>
      </c>
      <c r="H43" s="15">
        <f>G43*D43</f>
        <v>75975000</v>
      </c>
    </row>
    <row r="44" spans="1:8">
      <c r="A44" s="47"/>
      <c r="B44" s="4" t="s">
        <v>54</v>
      </c>
      <c r="C44" s="47" t="s">
        <v>50</v>
      </c>
      <c r="D44" s="5">
        <v>16000</v>
      </c>
      <c r="E44" s="6">
        <v>15202</v>
      </c>
      <c r="F44" s="15">
        <f t="shared" ref="F44:F55" si="11">E44*D44</f>
        <v>243232000</v>
      </c>
      <c r="G44" s="15">
        <v>15652</v>
      </c>
      <c r="H44" s="15">
        <f t="shared" ref="H44:H55" si="12">G44*D44</f>
        <v>250432000</v>
      </c>
    </row>
    <row r="45" spans="1:8">
      <c r="A45" s="47"/>
      <c r="B45" s="4" t="s">
        <v>80</v>
      </c>
      <c r="C45" s="47" t="s">
        <v>50</v>
      </c>
      <c r="D45" s="5">
        <v>7200</v>
      </c>
      <c r="E45" s="6"/>
      <c r="F45" s="27">
        <f t="shared" si="11"/>
        <v>0</v>
      </c>
      <c r="G45" s="15">
        <v>450</v>
      </c>
      <c r="H45" s="27">
        <f t="shared" si="12"/>
        <v>3240000</v>
      </c>
    </row>
    <row r="46" spans="1:8">
      <c r="A46" s="26"/>
      <c r="B46" s="25" t="s">
        <v>93</v>
      </c>
      <c r="C46" s="47" t="s">
        <v>50</v>
      </c>
      <c r="D46" s="27">
        <v>28800</v>
      </c>
      <c r="E46" s="28"/>
      <c r="F46" s="27">
        <f t="shared" si="11"/>
        <v>0</v>
      </c>
      <c r="G46" s="27">
        <v>35</v>
      </c>
      <c r="H46" s="27">
        <f t="shared" si="12"/>
        <v>1008000</v>
      </c>
    </row>
    <row r="47" spans="1:8">
      <c r="A47" s="26"/>
      <c r="B47" s="25" t="s">
        <v>94</v>
      </c>
      <c r="C47" s="47" t="s">
        <v>50</v>
      </c>
      <c r="D47" s="27">
        <v>20000</v>
      </c>
      <c r="E47" s="28">
        <v>7</v>
      </c>
      <c r="F47" s="27">
        <f t="shared" si="11"/>
        <v>140000</v>
      </c>
      <c r="G47" s="27">
        <v>457</v>
      </c>
      <c r="H47" s="27">
        <f t="shared" si="12"/>
        <v>9140000</v>
      </c>
    </row>
    <row r="48" spans="1:8">
      <c r="A48" s="26"/>
      <c r="B48" s="25" t="s">
        <v>95</v>
      </c>
      <c r="C48" s="47" t="s">
        <v>50</v>
      </c>
      <c r="D48" s="27">
        <v>8000</v>
      </c>
      <c r="E48" s="28">
        <v>7</v>
      </c>
      <c r="F48" s="27">
        <f t="shared" si="11"/>
        <v>56000</v>
      </c>
      <c r="G48" s="27">
        <v>457</v>
      </c>
      <c r="H48" s="27">
        <f t="shared" si="12"/>
        <v>3656000</v>
      </c>
    </row>
    <row r="49" spans="1:8">
      <c r="A49" s="26"/>
      <c r="B49" s="25" t="s">
        <v>100</v>
      </c>
      <c r="C49" s="36" t="s">
        <v>50</v>
      </c>
      <c r="D49" s="27">
        <v>5000</v>
      </c>
      <c r="E49" s="28"/>
      <c r="F49" s="27">
        <f t="shared" si="11"/>
        <v>0</v>
      </c>
      <c r="G49" s="27">
        <v>460</v>
      </c>
      <c r="H49" s="27">
        <f t="shared" si="12"/>
        <v>2300000</v>
      </c>
    </row>
    <row r="50" spans="1:8">
      <c r="A50" s="26"/>
      <c r="B50" s="41" t="s">
        <v>101</v>
      </c>
      <c r="C50" s="36" t="s">
        <v>105</v>
      </c>
      <c r="D50" s="38">
        <v>12800</v>
      </c>
      <c r="E50" s="28"/>
      <c r="F50" s="27">
        <f t="shared" si="11"/>
        <v>0</v>
      </c>
      <c r="G50" s="27">
        <v>50</v>
      </c>
      <c r="H50" s="27">
        <f t="shared" si="12"/>
        <v>640000</v>
      </c>
    </row>
    <row r="51" spans="1:8">
      <c r="A51" s="26"/>
      <c r="B51" s="41" t="s">
        <v>102</v>
      </c>
      <c r="C51" s="36" t="s">
        <v>105</v>
      </c>
      <c r="D51" s="38">
        <v>12800</v>
      </c>
      <c r="E51" s="28"/>
      <c r="F51" s="27">
        <f t="shared" si="11"/>
        <v>0</v>
      </c>
      <c r="G51" s="27">
        <v>30</v>
      </c>
      <c r="H51" s="27">
        <f t="shared" si="12"/>
        <v>384000</v>
      </c>
    </row>
    <row r="52" spans="1:8">
      <c r="A52" s="26"/>
      <c r="B52" s="41" t="s">
        <v>103</v>
      </c>
      <c r="C52" s="42" t="s">
        <v>50</v>
      </c>
      <c r="D52" s="38">
        <v>36800</v>
      </c>
      <c r="E52" s="28"/>
      <c r="F52" s="27">
        <f t="shared" si="11"/>
        <v>0</v>
      </c>
      <c r="G52" s="27">
        <v>50</v>
      </c>
      <c r="H52" s="27">
        <f t="shared" si="12"/>
        <v>1840000</v>
      </c>
    </row>
    <row r="53" spans="1:8">
      <c r="A53" s="26"/>
      <c r="B53" s="41" t="s">
        <v>104</v>
      </c>
      <c r="C53" s="42" t="s">
        <v>50</v>
      </c>
      <c r="D53" s="38">
        <v>28800</v>
      </c>
      <c r="E53" s="28"/>
      <c r="F53" s="27">
        <f t="shared" si="11"/>
        <v>0</v>
      </c>
      <c r="G53" s="27">
        <v>30</v>
      </c>
      <c r="H53" s="27">
        <f t="shared" si="12"/>
        <v>864000</v>
      </c>
    </row>
    <row r="54" spans="1:8">
      <c r="A54" s="26"/>
      <c r="B54" s="41" t="s">
        <v>96</v>
      </c>
      <c r="C54" s="42" t="s">
        <v>50</v>
      </c>
      <c r="D54" s="43">
        <v>20000</v>
      </c>
      <c r="E54" s="28"/>
      <c r="F54" s="27">
        <f t="shared" si="11"/>
        <v>0</v>
      </c>
      <c r="G54" s="27">
        <v>35</v>
      </c>
      <c r="H54" s="27">
        <f t="shared" si="12"/>
        <v>700000</v>
      </c>
    </row>
    <row r="55" spans="1:8">
      <c r="A55" s="26"/>
      <c r="B55" s="41" t="s">
        <v>97</v>
      </c>
      <c r="C55" s="42" t="s">
        <v>50</v>
      </c>
      <c r="D55" s="43">
        <v>10400</v>
      </c>
      <c r="E55" s="28"/>
      <c r="F55" s="27">
        <f t="shared" si="11"/>
        <v>0</v>
      </c>
      <c r="G55" s="27">
        <v>35</v>
      </c>
      <c r="H55" s="27">
        <f t="shared" si="12"/>
        <v>364000</v>
      </c>
    </row>
    <row r="56" spans="1:8" ht="15">
      <c r="A56" s="35" t="s">
        <v>19</v>
      </c>
      <c r="B56" s="31" t="s">
        <v>98</v>
      </c>
      <c r="C56" s="32"/>
      <c r="D56" s="33"/>
      <c r="E56" s="34"/>
      <c r="F56" s="33">
        <f>SUM(F43:F55)</f>
        <v>281403000</v>
      </c>
      <c r="G56" s="33"/>
      <c r="H56" s="33">
        <f>SUM(H43:H55)</f>
        <v>350543000</v>
      </c>
    </row>
    <row r="57" spans="1:8" ht="15">
      <c r="A57" s="35"/>
      <c r="B57" s="25" t="s">
        <v>81</v>
      </c>
      <c r="C57" s="26" t="s">
        <v>52</v>
      </c>
      <c r="D57" s="27">
        <v>80000</v>
      </c>
      <c r="E57" s="28"/>
      <c r="F57" s="27">
        <f>E57*D57</f>
        <v>0</v>
      </c>
      <c r="G57" s="27">
        <v>50</v>
      </c>
      <c r="H57" s="27">
        <f>G57*D57</f>
        <v>4000000</v>
      </c>
    </row>
    <row r="58" spans="1:8" ht="15">
      <c r="A58" s="35"/>
      <c r="B58" s="25" t="s">
        <v>99</v>
      </c>
      <c r="C58" s="26" t="s">
        <v>46</v>
      </c>
      <c r="D58" s="27">
        <v>180000</v>
      </c>
      <c r="E58" s="28">
        <v>23</v>
      </c>
      <c r="F58" s="27">
        <f>E58*D58</f>
        <v>4140000</v>
      </c>
      <c r="G58" s="27">
        <v>43</v>
      </c>
      <c r="H58" s="27">
        <f>G58*D58</f>
        <v>7740000</v>
      </c>
    </row>
    <row r="59" spans="1:8" ht="15">
      <c r="A59" s="35"/>
      <c r="B59" s="25" t="s">
        <v>82</v>
      </c>
      <c r="C59" s="26" t="s">
        <v>83</v>
      </c>
      <c r="D59" s="27">
        <v>63800</v>
      </c>
      <c r="E59" s="28"/>
      <c r="F59" s="27">
        <f t="shared" ref="F59" si="13">E59*D59</f>
        <v>0</v>
      </c>
      <c r="G59" s="27">
        <v>10</v>
      </c>
      <c r="H59" s="27">
        <f t="shared" ref="H59" si="14">G59*D59</f>
        <v>638000</v>
      </c>
    </row>
    <row r="60" spans="1:8">
      <c r="A60" s="36"/>
      <c r="B60" s="37" t="s">
        <v>56</v>
      </c>
      <c r="C60" s="36" t="s">
        <v>55</v>
      </c>
      <c r="D60" s="38">
        <v>3650</v>
      </c>
      <c r="E60" s="39">
        <v>270</v>
      </c>
      <c r="F60" s="38">
        <f>E60*D60</f>
        <v>985500</v>
      </c>
      <c r="G60" s="39">
        <v>945</v>
      </c>
      <c r="H60" s="38">
        <f>G60*D60</f>
        <v>3449250</v>
      </c>
    </row>
    <row r="61" spans="1:8">
      <c r="A61" s="36"/>
      <c r="B61" s="37" t="s">
        <v>57</v>
      </c>
      <c r="C61" s="36" t="s">
        <v>58</v>
      </c>
      <c r="D61" s="38"/>
      <c r="E61" s="39"/>
      <c r="F61" s="38"/>
      <c r="G61" s="39"/>
      <c r="H61" s="38">
        <v>500000</v>
      </c>
    </row>
    <row r="62" spans="1:8">
      <c r="A62" s="36"/>
      <c r="B62" s="37" t="s">
        <v>59</v>
      </c>
      <c r="C62" s="36" t="s">
        <v>46</v>
      </c>
      <c r="D62" s="38">
        <v>80000</v>
      </c>
      <c r="E62" s="39"/>
      <c r="F62" s="38">
        <f t="shared" ref="F62:F67" si="15">E62*D62</f>
        <v>0</v>
      </c>
      <c r="G62" s="39">
        <v>25</v>
      </c>
      <c r="H62" s="38">
        <f t="shared" ref="H62:H67" si="16">G62*D62</f>
        <v>2000000</v>
      </c>
    </row>
    <row r="63" spans="1:8">
      <c r="A63" s="36"/>
      <c r="B63" s="37" t="s">
        <v>60</v>
      </c>
      <c r="C63" s="36" t="s">
        <v>61</v>
      </c>
      <c r="D63" s="38">
        <v>2600</v>
      </c>
      <c r="E63" s="39"/>
      <c r="F63" s="38">
        <f t="shared" si="15"/>
        <v>0</v>
      </c>
      <c r="G63" s="39">
        <v>360</v>
      </c>
      <c r="H63" s="38">
        <f t="shared" si="16"/>
        <v>936000</v>
      </c>
    </row>
    <row r="64" spans="1:8">
      <c r="A64" s="36"/>
      <c r="B64" s="40" t="s">
        <v>84</v>
      </c>
      <c r="C64" s="36" t="s">
        <v>62</v>
      </c>
      <c r="D64" s="38">
        <v>215592</v>
      </c>
      <c r="E64" s="39"/>
      <c r="F64" s="38">
        <f t="shared" si="15"/>
        <v>0</v>
      </c>
      <c r="G64" s="39">
        <v>3</v>
      </c>
      <c r="H64" s="38">
        <f t="shared" si="16"/>
        <v>646776</v>
      </c>
    </row>
    <row r="65" spans="1:8">
      <c r="A65" s="36"/>
      <c r="B65" s="40" t="s">
        <v>63</v>
      </c>
      <c r="C65" s="36" t="s">
        <v>62</v>
      </c>
      <c r="D65" s="38">
        <v>275200</v>
      </c>
      <c r="E65" s="39"/>
      <c r="F65" s="38">
        <f t="shared" si="15"/>
        <v>0</v>
      </c>
      <c r="G65" s="39">
        <v>1</v>
      </c>
      <c r="H65" s="38">
        <f t="shared" si="16"/>
        <v>275200</v>
      </c>
    </row>
    <row r="66" spans="1:8">
      <c r="A66" s="36"/>
      <c r="B66" s="40" t="s">
        <v>64</v>
      </c>
      <c r="C66" s="36" t="s">
        <v>62</v>
      </c>
      <c r="D66" s="38">
        <v>444312</v>
      </c>
      <c r="E66" s="39"/>
      <c r="F66" s="38">
        <f t="shared" si="15"/>
        <v>0</v>
      </c>
      <c r="G66" s="39">
        <v>1</v>
      </c>
      <c r="H66" s="38">
        <f t="shared" si="16"/>
        <v>444312</v>
      </c>
    </row>
    <row r="67" spans="1:8">
      <c r="A67" s="36"/>
      <c r="B67" s="40" t="s">
        <v>65</v>
      </c>
      <c r="C67" s="36" t="s">
        <v>62</v>
      </c>
      <c r="D67" s="38">
        <v>275200</v>
      </c>
      <c r="E67" s="39"/>
      <c r="F67" s="39">
        <f t="shared" si="15"/>
        <v>0</v>
      </c>
      <c r="G67" s="39">
        <v>1</v>
      </c>
      <c r="H67" s="39">
        <f t="shared" si="16"/>
        <v>275200</v>
      </c>
    </row>
    <row r="68" spans="1:8" ht="15">
      <c r="A68" s="7" t="s">
        <v>90</v>
      </c>
      <c r="B68" s="8" t="s">
        <v>40</v>
      </c>
      <c r="C68" s="7"/>
      <c r="D68" s="9"/>
      <c r="E68" s="10"/>
      <c r="F68" s="9">
        <f>SUM(F57:F67)</f>
        <v>5125500</v>
      </c>
      <c r="G68" s="9"/>
      <c r="H68" s="9">
        <f>SUM(H57:H67)</f>
        <v>20904738</v>
      </c>
    </row>
    <row r="69" spans="1:8" ht="15">
      <c r="A69" s="7" t="s">
        <v>20</v>
      </c>
      <c r="B69" s="8" t="s">
        <v>25</v>
      </c>
      <c r="C69" s="7"/>
      <c r="D69" s="9"/>
      <c r="E69" s="10"/>
      <c r="F69" s="9">
        <f>F68+F56</f>
        <v>286528500</v>
      </c>
      <c r="G69" s="9"/>
      <c r="H69" s="9">
        <f t="shared" ref="H69" si="17">H68+H56</f>
        <v>371447738</v>
      </c>
    </row>
    <row r="70" spans="1:8" ht="15">
      <c r="A70" s="7" t="s">
        <v>22</v>
      </c>
      <c r="B70" s="8" t="s">
        <v>26</v>
      </c>
      <c r="C70" s="7"/>
      <c r="D70" s="9"/>
      <c r="E70" s="10"/>
      <c r="F70" s="9">
        <f>F69+F42</f>
        <v>400326500</v>
      </c>
      <c r="G70" s="9"/>
      <c r="H70" s="9">
        <f>H69+H42</f>
        <v>965151658</v>
      </c>
    </row>
    <row r="71" spans="1:8" ht="15">
      <c r="A71" s="7" t="s">
        <v>23</v>
      </c>
      <c r="B71" s="8" t="s">
        <v>11</v>
      </c>
      <c r="C71" s="7"/>
      <c r="D71" s="9"/>
      <c r="E71" s="10"/>
      <c r="F71" s="9">
        <f>F70*0.1</f>
        <v>40032650</v>
      </c>
      <c r="G71" s="9"/>
      <c r="H71" s="9">
        <f t="shared" ref="H71" si="18">H70*0.1</f>
        <v>96515165.800000012</v>
      </c>
    </row>
    <row r="72" spans="1:8" ht="15">
      <c r="A72" s="7" t="s">
        <v>24</v>
      </c>
      <c r="B72" s="8" t="s">
        <v>27</v>
      </c>
      <c r="C72" s="7"/>
      <c r="D72" s="9"/>
      <c r="E72" s="10"/>
      <c r="F72" s="9">
        <f>F70+F71</f>
        <v>440359150</v>
      </c>
      <c r="G72" s="9"/>
      <c r="H72" s="9">
        <f t="shared" ref="H72" si="19">H70+H71</f>
        <v>1061666823.8</v>
      </c>
    </row>
    <row r="73" spans="1:8" ht="15">
      <c r="A73" s="16"/>
      <c r="B73" s="17"/>
      <c r="C73" s="16"/>
      <c r="D73" s="18"/>
      <c r="E73" s="19"/>
      <c r="F73" s="18"/>
      <c r="G73" s="18"/>
      <c r="H73" s="18"/>
    </row>
    <row r="74" spans="1:8" ht="15">
      <c r="B74" s="2" t="s">
        <v>5</v>
      </c>
    </row>
    <row r="75" spans="1:8">
      <c r="B75" s="1" t="s">
        <v>66</v>
      </c>
      <c r="F75" s="163" t="s">
        <v>72</v>
      </c>
      <c r="G75" s="163"/>
    </row>
    <row r="76" spans="1:8">
      <c r="F76" s="45"/>
      <c r="G76" s="45"/>
    </row>
    <row r="77" spans="1:8">
      <c r="B77" s="1" t="s">
        <v>67</v>
      </c>
      <c r="F77" s="163" t="s">
        <v>73</v>
      </c>
      <c r="G77" s="163"/>
    </row>
    <row r="78" spans="1:8">
      <c r="F78" s="45"/>
      <c r="G78" s="45"/>
    </row>
    <row r="79" spans="1:8">
      <c r="B79" s="3" t="s">
        <v>71</v>
      </c>
      <c r="F79" s="163" t="s">
        <v>74</v>
      </c>
      <c r="G79" s="163"/>
    </row>
    <row r="81" spans="2:7" ht="15">
      <c r="B81" s="2" t="s">
        <v>1</v>
      </c>
    </row>
    <row r="82" spans="2:7">
      <c r="B82" s="1" t="s">
        <v>35</v>
      </c>
      <c r="F82" s="1" t="s">
        <v>45</v>
      </c>
    </row>
    <row r="84" spans="2:7" ht="15">
      <c r="B84" s="2" t="s">
        <v>2</v>
      </c>
    </row>
    <row r="85" spans="2:7">
      <c r="B85" s="1" t="s">
        <v>34</v>
      </c>
      <c r="F85" s="163" t="s">
        <v>75</v>
      </c>
      <c r="G85" s="163"/>
    </row>
    <row r="86" spans="2:7">
      <c r="F86" s="45"/>
      <c r="G86" s="45"/>
    </row>
    <row r="87" spans="2:7">
      <c r="B87" s="1" t="s">
        <v>34</v>
      </c>
      <c r="F87" s="1" t="s">
        <v>44</v>
      </c>
    </row>
  </sheetData>
  <mergeCells count="17">
    <mergeCell ref="A11:H11"/>
    <mergeCell ref="A2:H2"/>
    <mergeCell ref="A3:H3"/>
    <mergeCell ref="A4:H4"/>
    <mergeCell ref="B7:H7"/>
    <mergeCell ref="B9:H9"/>
    <mergeCell ref="F75:G75"/>
    <mergeCell ref="F77:G77"/>
    <mergeCell ref="F79:G79"/>
    <mergeCell ref="F85:G85"/>
    <mergeCell ref="A13:H13"/>
    <mergeCell ref="A15:A16"/>
    <mergeCell ref="B15:B16"/>
    <mergeCell ref="C15:C16"/>
    <mergeCell ref="D15:D16"/>
    <mergeCell ref="E15:F15"/>
    <mergeCell ref="G15:H15"/>
  </mergeCells>
  <pageMargins left="1.1811023622047245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11.25" style="1" customWidth="1"/>
    <col min="4" max="4" width="13.2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1" spans="1:8">
      <c r="A1" s="164" t="s">
        <v>41</v>
      </c>
      <c r="B1" s="164"/>
      <c r="C1" s="164"/>
      <c r="D1" s="164"/>
      <c r="E1" s="164"/>
      <c r="F1" s="164"/>
      <c r="G1" s="164"/>
      <c r="H1" s="164"/>
    </row>
    <row r="2" spans="1:8">
      <c r="A2" s="164" t="s">
        <v>42</v>
      </c>
      <c r="B2" s="164"/>
      <c r="C2" s="164"/>
      <c r="D2" s="164"/>
      <c r="E2" s="164"/>
      <c r="F2" s="164"/>
      <c r="G2" s="164"/>
      <c r="H2" s="164"/>
    </row>
    <row r="3" spans="1:8">
      <c r="A3" s="164" t="s">
        <v>43</v>
      </c>
      <c r="B3" s="164"/>
      <c r="C3" s="164"/>
      <c r="D3" s="164"/>
      <c r="E3" s="164"/>
      <c r="F3" s="164"/>
      <c r="G3" s="164"/>
      <c r="H3" s="164"/>
    </row>
    <row r="6" spans="1:8" ht="15">
      <c r="B6" s="169" t="s">
        <v>69</v>
      </c>
      <c r="C6" s="169"/>
      <c r="D6" s="169"/>
      <c r="E6" s="169"/>
      <c r="F6" s="169"/>
      <c r="G6" s="169"/>
      <c r="H6" s="169"/>
    </row>
    <row r="7" spans="1:8" ht="15">
      <c r="B7" s="169" t="s">
        <v>33</v>
      </c>
      <c r="C7" s="169"/>
      <c r="D7" s="169"/>
      <c r="E7" s="169"/>
      <c r="F7" s="169"/>
      <c r="G7" s="169"/>
      <c r="H7" s="169"/>
    </row>
    <row r="8" spans="1:8" ht="15">
      <c r="B8" s="53"/>
      <c r="C8" s="53"/>
      <c r="D8" s="170" t="s">
        <v>110</v>
      </c>
      <c r="E8" s="170"/>
      <c r="F8" s="170"/>
      <c r="G8" s="170"/>
    </row>
    <row r="9" spans="1:8">
      <c r="A9" s="164" t="s">
        <v>109</v>
      </c>
      <c r="B9" s="164"/>
      <c r="C9" s="164"/>
      <c r="D9" s="164"/>
      <c r="E9" s="164"/>
      <c r="F9" s="164"/>
      <c r="G9" s="164"/>
      <c r="H9" s="164"/>
    </row>
    <row r="10" spans="1:8">
      <c r="A10" s="50"/>
      <c r="B10" s="50"/>
      <c r="C10" s="50"/>
      <c r="D10" s="50"/>
      <c r="E10" s="50"/>
      <c r="F10" s="50"/>
      <c r="G10" s="50"/>
      <c r="H10" s="50"/>
    </row>
    <row r="11" spans="1:8">
      <c r="A11" s="164" t="s">
        <v>68</v>
      </c>
      <c r="B11" s="164"/>
      <c r="C11" s="164"/>
      <c r="D11" s="164"/>
      <c r="E11" s="164"/>
      <c r="F11" s="164"/>
      <c r="G11" s="164"/>
      <c r="H11" s="164"/>
    </row>
    <row r="13" spans="1:8">
      <c r="A13" s="165" t="s">
        <v>32</v>
      </c>
      <c r="B13" s="165" t="s">
        <v>6</v>
      </c>
      <c r="C13" s="166" t="s">
        <v>28</v>
      </c>
      <c r="D13" s="166" t="s">
        <v>29</v>
      </c>
      <c r="E13" s="168" t="s">
        <v>30</v>
      </c>
      <c r="F13" s="168"/>
      <c r="G13" s="168" t="s">
        <v>31</v>
      </c>
      <c r="H13" s="168"/>
    </row>
    <row r="14" spans="1:8">
      <c r="A14" s="165"/>
      <c r="B14" s="165"/>
      <c r="C14" s="167"/>
      <c r="D14" s="167"/>
      <c r="E14" s="51" t="s">
        <v>7</v>
      </c>
      <c r="F14" s="51" t="s">
        <v>0</v>
      </c>
      <c r="G14" s="51" t="s">
        <v>7</v>
      </c>
      <c r="H14" s="51" t="s">
        <v>0</v>
      </c>
    </row>
    <row r="15" spans="1:8">
      <c r="A15" s="51">
        <v>0</v>
      </c>
      <c r="B15" s="51">
        <v>1</v>
      </c>
      <c r="C15" s="52">
        <v>2</v>
      </c>
      <c r="D15" s="52">
        <v>3</v>
      </c>
      <c r="E15" s="51">
        <v>4</v>
      </c>
      <c r="F15" s="51">
        <v>5</v>
      </c>
      <c r="G15" s="51">
        <v>6</v>
      </c>
      <c r="H15" s="51">
        <v>7</v>
      </c>
    </row>
    <row r="16" spans="1:8">
      <c r="A16" s="51"/>
      <c r="B16" s="4" t="s">
        <v>4</v>
      </c>
      <c r="C16" s="51" t="s">
        <v>46</v>
      </c>
      <c r="D16" s="5">
        <v>160000</v>
      </c>
      <c r="E16" s="6">
        <v>21.5</v>
      </c>
      <c r="F16" s="5">
        <f>E16*D16</f>
        <v>3440000</v>
      </c>
      <c r="G16" s="6">
        <f>+E16</f>
        <v>21.5</v>
      </c>
      <c r="H16" s="5">
        <f>G16*D16</f>
        <v>3440000</v>
      </c>
    </row>
    <row r="17" spans="1:8">
      <c r="A17" s="51"/>
      <c r="B17" s="4" t="s">
        <v>3</v>
      </c>
      <c r="C17" s="51" t="s">
        <v>47</v>
      </c>
      <c r="D17" s="5">
        <v>5900</v>
      </c>
      <c r="E17" s="6">
        <v>478</v>
      </c>
      <c r="F17" s="5">
        <f t="shared" ref="F17" si="0">E17*D17</f>
        <v>2820200</v>
      </c>
      <c r="G17" s="6">
        <f t="shared" ref="G17:G25" si="1">+E17</f>
        <v>478</v>
      </c>
      <c r="H17" s="5">
        <f t="shared" ref="H17" si="2">G17*D17</f>
        <v>2820200</v>
      </c>
    </row>
    <row r="18" spans="1:8" ht="15">
      <c r="A18" s="7" t="s">
        <v>12</v>
      </c>
      <c r="B18" s="8" t="s">
        <v>36</v>
      </c>
      <c r="C18" s="7"/>
      <c r="D18" s="9"/>
      <c r="E18" s="10"/>
      <c r="F18" s="9">
        <f>SUM(F16:F17)</f>
        <v>6260200</v>
      </c>
      <c r="G18" s="6"/>
      <c r="H18" s="9">
        <f t="shared" ref="H18" si="3">SUM(H16:H17)</f>
        <v>6260200</v>
      </c>
    </row>
    <row r="19" spans="1:8">
      <c r="A19" s="51"/>
      <c r="B19" s="4" t="s">
        <v>107</v>
      </c>
      <c r="C19" s="51" t="s">
        <v>46</v>
      </c>
      <c r="D19" s="5">
        <v>160000</v>
      </c>
      <c r="E19" s="6">
        <v>286</v>
      </c>
      <c r="F19" s="5">
        <f t="shared" ref="F19" si="4">E19*D19</f>
        <v>45760000</v>
      </c>
      <c r="G19" s="6">
        <f t="shared" si="1"/>
        <v>286</v>
      </c>
      <c r="H19" s="5">
        <f t="shared" ref="H19" si="5">D19*G19</f>
        <v>45760000</v>
      </c>
    </row>
    <row r="20" spans="1:8" ht="15">
      <c r="A20" s="7" t="s">
        <v>13</v>
      </c>
      <c r="B20" s="8" t="s">
        <v>0</v>
      </c>
      <c r="C20" s="12"/>
      <c r="D20" s="9"/>
      <c r="E20" s="10"/>
      <c r="F20" s="9">
        <f>SUM(F19:F19)</f>
        <v>45760000</v>
      </c>
      <c r="G20" s="6">
        <f t="shared" si="1"/>
        <v>0</v>
      </c>
      <c r="H20" s="9">
        <f>SUM(H19:H19)</f>
        <v>45760000</v>
      </c>
    </row>
    <row r="21" spans="1:8" ht="15">
      <c r="A21" s="7" t="s">
        <v>88</v>
      </c>
      <c r="B21" s="8" t="s">
        <v>112</v>
      </c>
      <c r="C21" s="7"/>
      <c r="D21" s="9"/>
      <c r="E21" s="10"/>
      <c r="F21" s="9">
        <f>F20+F18</f>
        <v>52020200</v>
      </c>
      <c r="G21" s="6">
        <f t="shared" si="1"/>
        <v>0</v>
      </c>
      <c r="H21" s="9">
        <f t="shared" ref="H21" si="6">H20+H18</f>
        <v>52020200</v>
      </c>
    </row>
    <row r="22" spans="1:8">
      <c r="A22" s="36"/>
      <c r="B22" s="40" t="s">
        <v>84</v>
      </c>
      <c r="C22" s="36" t="s">
        <v>62</v>
      </c>
      <c r="D22" s="38">
        <v>215592</v>
      </c>
      <c r="E22" s="39">
        <v>3</v>
      </c>
      <c r="F22" s="38">
        <f t="shared" ref="F22:F25" si="7">E22*D22</f>
        <v>646776</v>
      </c>
      <c r="G22" s="6">
        <f t="shared" si="1"/>
        <v>3</v>
      </c>
      <c r="H22" s="38">
        <f t="shared" ref="H22:H25" si="8">G22*D22</f>
        <v>646776</v>
      </c>
    </row>
    <row r="23" spans="1:8">
      <c r="A23" s="36"/>
      <c r="B23" s="40" t="s">
        <v>63</v>
      </c>
      <c r="C23" s="36" t="s">
        <v>62</v>
      </c>
      <c r="D23" s="38">
        <v>275200</v>
      </c>
      <c r="E23" s="39">
        <v>1</v>
      </c>
      <c r="F23" s="38">
        <f t="shared" si="7"/>
        <v>275200</v>
      </c>
      <c r="G23" s="6">
        <f t="shared" si="1"/>
        <v>1</v>
      </c>
      <c r="H23" s="38">
        <f t="shared" si="8"/>
        <v>275200</v>
      </c>
    </row>
    <row r="24" spans="1:8">
      <c r="A24" s="36"/>
      <c r="B24" s="40" t="s">
        <v>64</v>
      </c>
      <c r="C24" s="36" t="s">
        <v>62</v>
      </c>
      <c r="D24" s="38">
        <v>444312</v>
      </c>
      <c r="E24" s="39">
        <v>1</v>
      </c>
      <c r="F24" s="38">
        <f t="shared" si="7"/>
        <v>444312</v>
      </c>
      <c r="G24" s="6">
        <f t="shared" si="1"/>
        <v>1</v>
      </c>
      <c r="H24" s="38">
        <f t="shared" si="8"/>
        <v>444312</v>
      </c>
    </row>
    <row r="25" spans="1:8">
      <c r="A25" s="36"/>
      <c r="B25" s="40" t="s">
        <v>65</v>
      </c>
      <c r="C25" s="36" t="s">
        <v>62</v>
      </c>
      <c r="D25" s="38">
        <v>275200</v>
      </c>
      <c r="E25" s="39">
        <v>1</v>
      </c>
      <c r="F25" s="39">
        <f t="shared" si="7"/>
        <v>275200</v>
      </c>
      <c r="G25" s="6">
        <f t="shared" si="1"/>
        <v>1</v>
      </c>
      <c r="H25" s="39">
        <f t="shared" si="8"/>
        <v>275200</v>
      </c>
    </row>
    <row r="26" spans="1:8" ht="15">
      <c r="A26" s="7" t="s">
        <v>14</v>
      </c>
      <c r="B26" s="8" t="s">
        <v>40</v>
      </c>
      <c r="C26" s="7"/>
      <c r="D26" s="9"/>
      <c r="E26" s="10"/>
      <c r="F26" s="9">
        <f>SUM(F22:F25)</f>
        <v>1641488</v>
      </c>
      <c r="G26" s="9"/>
      <c r="H26" s="9">
        <f>SUM(H22:H25)</f>
        <v>1641488</v>
      </c>
    </row>
    <row r="27" spans="1:8" ht="15">
      <c r="A27" s="7" t="s">
        <v>89</v>
      </c>
      <c r="B27" s="8" t="s">
        <v>113</v>
      </c>
      <c r="C27" s="7"/>
      <c r="D27" s="9"/>
      <c r="E27" s="10"/>
      <c r="F27" s="9">
        <f>F26</f>
        <v>1641488</v>
      </c>
      <c r="G27" s="9"/>
      <c r="H27" s="9">
        <f t="shared" ref="H27" si="9">H26</f>
        <v>1641488</v>
      </c>
    </row>
    <row r="28" spans="1:8" ht="15">
      <c r="A28" s="7" t="s">
        <v>18</v>
      </c>
      <c r="B28" s="8" t="s">
        <v>114</v>
      </c>
      <c r="C28" s="7"/>
      <c r="D28" s="9"/>
      <c r="E28" s="10"/>
      <c r="F28" s="9">
        <f>F27+F21</f>
        <v>53661688</v>
      </c>
      <c r="G28" s="9"/>
      <c r="H28" s="9">
        <f>H27+H21</f>
        <v>53661688</v>
      </c>
    </row>
    <row r="29" spans="1:8" ht="15">
      <c r="A29" s="7" t="s">
        <v>19</v>
      </c>
      <c r="B29" s="8" t="s">
        <v>11</v>
      </c>
      <c r="C29" s="7"/>
      <c r="D29" s="9"/>
      <c r="E29" s="10"/>
      <c r="F29" s="9">
        <f>F28*0.1</f>
        <v>5366168.8000000007</v>
      </c>
      <c r="G29" s="9"/>
      <c r="H29" s="9">
        <f t="shared" ref="H29" si="10">H28*0.1</f>
        <v>5366168.8000000007</v>
      </c>
    </row>
    <row r="30" spans="1:8" ht="15">
      <c r="A30" s="7" t="s">
        <v>90</v>
      </c>
      <c r="B30" s="8" t="s">
        <v>115</v>
      </c>
      <c r="C30" s="7"/>
      <c r="D30" s="9"/>
      <c r="E30" s="10"/>
      <c r="F30" s="9">
        <f>F28+F29</f>
        <v>59027856.799999997</v>
      </c>
      <c r="G30" s="9"/>
      <c r="H30" s="9">
        <f t="shared" ref="H30" si="11">H28+H29</f>
        <v>59027856.799999997</v>
      </c>
    </row>
    <row r="31" spans="1:8" ht="15">
      <c r="A31" s="16"/>
      <c r="B31" s="17"/>
      <c r="C31" s="16"/>
      <c r="D31" s="18"/>
      <c r="E31" s="19"/>
      <c r="F31" s="18"/>
      <c r="G31" s="18"/>
      <c r="H31" s="18"/>
    </row>
    <row r="32" spans="1:8" ht="15">
      <c r="B32" s="2" t="s">
        <v>5</v>
      </c>
    </row>
    <row r="33" spans="2:7">
      <c r="B33" s="1" t="s">
        <v>66</v>
      </c>
      <c r="F33" s="163" t="s">
        <v>111</v>
      </c>
      <c r="G33" s="163"/>
    </row>
    <row r="34" spans="2:7">
      <c r="F34" s="49"/>
      <c r="G34" s="49"/>
    </row>
    <row r="35" spans="2:7">
      <c r="B35" s="1" t="s">
        <v>67</v>
      </c>
      <c r="F35" s="163" t="s">
        <v>73</v>
      </c>
      <c r="G35" s="163"/>
    </row>
    <row r="36" spans="2:7">
      <c r="F36" s="49"/>
      <c r="G36" s="49"/>
    </row>
    <row r="37" spans="2:7">
      <c r="B37" s="3" t="s">
        <v>71</v>
      </c>
      <c r="F37" s="163" t="s">
        <v>74</v>
      </c>
      <c r="G37" s="163"/>
    </row>
    <row r="39" spans="2:7" ht="15">
      <c r="B39" s="2" t="s">
        <v>1</v>
      </c>
    </row>
    <row r="40" spans="2:7">
      <c r="B40" s="1" t="s">
        <v>35</v>
      </c>
      <c r="F40" s="1" t="s">
        <v>45</v>
      </c>
    </row>
    <row r="42" spans="2:7" ht="15">
      <c r="B42" s="2" t="s">
        <v>2</v>
      </c>
    </row>
    <row r="43" spans="2:7">
      <c r="B43" s="1" t="s">
        <v>34</v>
      </c>
      <c r="F43" s="163" t="s">
        <v>75</v>
      </c>
      <c r="G43" s="163"/>
    </row>
    <row r="44" spans="2:7">
      <c r="F44" s="49"/>
      <c r="G44" s="49"/>
    </row>
    <row r="45" spans="2:7">
      <c r="B45" s="1" t="s">
        <v>34</v>
      </c>
      <c r="F45" s="1" t="s">
        <v>44</v>
      </c>
    </row>
  </sheetData>
  <mergeCells count="18">
    <mergeCell ref="A1:H1"/>
    <mergeCell ref="A2:H2"/>
    <mergeCell ref="A3:H3"/>
    <mergeCell ref="B6:H6"/>
    <mergeCell ref="B7:H7"/>
    <mergeCell ref="F33:G33"/>
    <mergeCell ref="F35:G35"/>
    <mergeCell ref="F37:G37"/>
    <mergeCell ref="F43:G43"/>
    <mergeCell ref="D8:G8"/>
    <mergeCell ref="A11:H11"/>
    <mergeCell ref="A13:A14"/>
    <mergeCell ref="B13:B14"/>
    <mergeCell ref="C13:C14"/>
    <mergeCell ref="D13:D14"/>
    <mergeCell ref="E13:F13"/>
    <mergeCell ref="G13:H13"/>
    <mergeCell ref="A9:H9"/>
  </mergeCells>
  <pageMargins left="1.1023622047244095" right="0.70866141732283472" top="0.74803149606299213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0.75" style="1" customWidth="1"/>
    <col min="3" max="3" width="7.375" style="1" customWidth="1"/>
    <col min="4" max="4" width="9.125" style="1" customWidth="1"/>
    <col min="5" max="5" width="11.25" style="1" customWidth="1"/>
    <col min="6" max="6" width="12.25" style="1" customWidth="1"/>
    <col min="7" max="7" width="12.125" style="1" customWidth="1"/>
    <col min="8" max="8" width="14.875" style="1" customWidth="1"/>
    <col min="9" max="9" width="14" style="1" customWidth="1"/>
    <col min="10" max="16384" width="9" style="1"/>
  </cols>
  <sheetData>
    <row r="1" spans="1:8">
      <c r="A1" s="164" t="s">
        <v>41</v>
      </c>
      <c r="B1" s="164"/>
      <c r="C1" s="164"/>
      <c r="D1" s="164"/>
      <c r="E1" s="164"/>
      <c r="F1" s="164"/>
      <c r="G1" s="164"/>
      <c r="H1" s="164"/>
    </row>
    <row r="2" spans="1:8">
      <c r="A2" s="164" t="s">
        <v>42</v>
      </c>
      <c r="B2" s="164"/>
      <c r="C2" s="164"/>
      <c r="D2" s="164"/>
      <c r="E2" s="164"/>
      <c r="F2" s="164"/>
      <c r="G2" s="164"/>
      <c r="H2" s="164"/>
    </row>
    <row r="3" spans="1:8">
      <c r="A3" s="164" t="s">
        <v>43</v>
      </c>
      <c r="B3" s="164"/>
      <c r="C3" s="164"/>
      <c r="D3" s="164"/>
      <c r="E3" s="164"/>
      <c r="F3" s="164"/>
      <c r="G3" s="164"/>
      <c r="H3" s="164"/>
    </row>
    <row r="4" spans="1:8" ht="5.25" customHeight="1"/>
    <row r="5" spans="1:8" ht="15">
      <c r="B5" s="169" t="s">
        <v>69</v>
      </c>
      <c r="C5" s="169"/>
      <c r="D5" s="169"/>
      <c r="E5" s="169"/>
      <c r="F5" s="169"/>
      <c r="G5" s="169"/>
      <c r="H5" s="169"/>
    </row>
    <row r="6" spans="1:8" ht="15">
      <c r="B6" s="169" t="s">
        <v>33</v>
      </c>
      <c r="C6" s="169"/>
      <c r="D6" s="169"/>
      <c r="E6" s="169"/>
      <c r="F6" s="169"/>
      <c r="G6" s="169"/>
      <c r="H6" s="169"/>
    </row>
    <row r="7" spans="1:8" ht="15">
      <c r="B7" s="58"/>
      <c r="C7" s="58"/>
      <c r="D7" s="170" t="s">
        <v>110</v>
      </c>
      <c r="E7" s="170"/>
      <c r="F7" s="170"/>
      <c r="G7" s="170"/>
    </row>
    <row r="8" spans="1:8">
      <c r="A8" s="164" t="s">
        <v>117</v>
      </c>
      <c r="B8" s="164"/>
      <c r="C8" s="164"/>
      <c r="D8" s="164"/>
      <c r="E8" s="164"/>
      <c r="F8" s="164"/>
      <c r="G8" s="164"/>
      <c r="H8" s="164"/>
    </row>
    <row r="9" spans="1:8" ht="5.25" customHeight="1">
      <c r="A9" s="55"/>
      <c r="B9" s="55"/>
      <c r="C9" s="55"/>
      <c r="D9" s="55"/>
      <c r="E9" s="55"/>
      <c r="F9" s="55"/>
      <c r="G9" s="55"/>
      <c r="H9" s="55"/>
    </row>
    <row r="10" spans="1:8">
      <c r="A10" s="164" t="s">
        <v>68</v>
      </c>
      <c r="B10" s="164"/>
      <c r="C10" s="164"/>
      <c r="D10" s="164"/>
      <c r="E10" s="164"/>
      <c r="F10" s="164"/>
      <c r="G10" s="164"/>
      <c r="H10" s="164"/>
    </row>
    <row r="11" spans="1:8" ht="3.75" customHeight="1"/>
    <row r="12" spans="1:8">
      <c r="A12" s="165" t="s">
        <v>32</v>
      </c>
      <c r="B12" s="165" t="s">
        <v>6</v>
      </c>
      <c r="C12" s="166" t="s">
        <v>28</v>
      </c>
      <c r="D12" s="166" t="s">
        <v>29</v>
      </c>
      <c r="E12" s="168" t="s">
        <v>30</v>
      </c>
      <c r="F12" s="168"/>
      <c r="G12" s="168" t="s">
        <v>31</v>
      </c>
      <c r="H12" s="168"/>
    </row>
    <row r="13" spans="1:8">
      <c r="A13" s="165"/>
      <c r="B13" s="165"/>
      <c r="C13" s="167"/>
      <c r="D13" s="167"/>
      <c r="E13" s="56" t="s">
        <v>7</v>
      </c>
      <c r="F13" s="56" t="s">
        <v>0</v>
      </c>
      <c r="G13" s="56" t="s">
        <v>7</v>
      </c>
      <c r="H13" s="56" t="s">
        <v>0</v>
      </c>
    </row>
    <row r="14" spans="1:8" ht="11.25" customHeight="1">
      <c r="A14" s="56">
        <v>0</v>
      </c>
      <c r="B14" s="56">
        <v>1</v>
      </c>
      <c r="C14" s="57">
        <v>2</v>
      </c>
      <c r="D14" s="57">
        <v>3</v>
      </c>
      <c r="E14" s="56">
        <v>4</v>
      </c>
      <c r="F14" s="56">
        <v>5</v>
      </c>
      <c r="G14" s="56">
        <v>6</v>
      </c>
      <c r="H14" s="56">
        <v>7</v>
      </c>
    </row>
    <row r="15" spans="1:8" ht="12" customHeight="1">
      <c r="A15" s="56"/>
      <c r="B15" s="4" t="s">
        <v>4</v>
      </c>
      <c r="C15" s="56" t="s">
        <v>46</v>
      </c>
      <c r="D15" s="5">
        <v>160000</v>
      </c>
      <c r="E15" s="6"/>
      <c r="F15" s="5">
        <f>E15*D15</f>
        <v>0</v>
      </c>
      <c r="G15" s="6">
        <v>21.5</v>
      </c>
      <c r="H15" s="5">
        <v>3440000</v>
      </c>
    </row>
    <row r="16" spans="1:8" ht="12" customHeight="1">
      <c r="A16" s="56"/>
      <c r="B16" s="4" t="s">
        <v>3</v>
      </c>
      <c r="C16" s="56" t="s">
        <v>47</v>
      </c>
      <c r="D16" s="5">
        <v>5900</v>
      </c>
      <c r="E16" s="6">
        <v>478</v>
      </c>
      <c r="F16" s="5">
        <f t="shared" ref="F16" si="0">E16*D16</f>
        <v>2820200</v>
      </c>
      <c r="G16" s="6">
        <v>956</v>
      </c>
      <c r="H16" s="5">
        <v>5640400</v>
      </c>
    </row>
    <row r="17" spans="1:8" ht="15">
      <c r="A17" s="7" t="s">
        <v>12</v>
      </c>
      <c r="B17" s="8" t="s">
        <v>36</v>
      </c>
      <c r="C17" s="7"/>
      <c r="D17" s="9"/>
      <c r="E17" s="10"/>
      <c r="F17" s="9">
        <f>SUM(F15:F16)</f>
        <v>2820200</v>
      </c>
      <c r="G17" s="6"/>
      <c r="H17" s="9">
        <f t="shared" ref="H17" si="1">SUM(H15:H16)</f>
        <v>9080400</v>
      </c>
    </row>
    <row r="18" spans="1:8" ht="12" customHeight="1">
      <c r="A18" s="56"/>
      <c r="B18" s="4" t="s">
        <v>107</v>
      </c>
      <c r="C18" s="56" t="s">
        <v>46</v>
      </c>
      <c r="D18" s="5">
        <v>160000</v>
      </c>
      <c r="E18" s="6">
        <v>286</v>
      </c>
      <c r="F18" s="5">
        <f t="shared" ref="F18" si="2">E18*D18</f>
        <v>45760000</v>
      </c>
      <c r="G18" s="6">
        <v>572</v>
      </c>
      <c r="H18" s="5">
        <v>91520000</v>
      </c>
    </row>
    <row r="19" spans="1:8" ht="15">
      <c r="A19" s="7" t="s">
        <v>13</v>
      </c>
      <c r="B19" s="8" t="s">
        <v>0</v>
      </c>
      <c r="C19" s="12"/>
      <c r="D19" s="9"/>
      <c r="E19" s="10"/>
      <c r="F19" s="9">
        <f>SUM(F18:F18)</f>
        <v>45760000</v>
      </c>
      <c r="G19" s="6"/>
      <c r="H19" s="9">
        <f>SUM(H18:H18)</f>
        <v>91520000</v>
      </c>
    </row>
    <row r="20" spans="1:8" ht="15">
      <c r="A20" s="7" t="s">
        <v>88</v>
      </c>
      <c r="B20" s="8" t="s">
        <v>112</v>
      </c>
      <c r="C20" s="7"/>
      <c r="D20" s="9"/>
      <c r="E20" s="10"/>
      <c r="F20" s="9">
        <f>F19+F17</f>
        <v>48580200</v>
      </c>
      <c r="G20" s="6"/>
      <c r="H20" s="9">
        <f t="shared" ref="H20" si="3">H19+H17</f>
        <v>100600400</v>
      </c>
    </row>
    <row r="21" spans="1:8" ht="12" customHeight="1">
      <c r="A21" s="36"/>
      <c r="B21" s="40" t="s">
        <v>84</v>
      </c>
      <c r="C21" s="36" t="s">
        <v>62</v>
      </c>
      <c r="D21" s="38">
        <v>215592</v>
      </c>
      <c r="E21" s="39"/>
      <c r="F21" s="38">
        <f t="shared" ref="F21:F24" si="4">E21*D21</f>
        <v>0</v>
      </c>
      <c r="G21" s="6">
        <v>3</v>
      </c>
      <c r="H21" s="38">
        <f t="shared" ref="H21:H24" si="5">G21*D21</f>
        <v>646776</v>
      </c>
    </row>
    <row r="22" spans="1:8" ht="12" customHeight="1">
      <c r="A22" s="36"/>
      <c r="B22" s="40" t="s">
        <v>63</v>
      </c>
      <c r="C22" s="36" t="s">
        <v>62</v>
      </c>
      <c r="D22" s="38">
        <v>275200</v>
      </c>
      <c r="E22" s="39"/>
      <c r="F22" s="38">
        <f t="shared" si="4"/>
        <v>0</v>
      </c>
      <c r="G22" s="6">
        <v>1</v>
      </c>
      <c r="H22" s="38">
        <f t="shared" si="5"/>
        <v>275200</v>
      </c>
    </row>
    <row r="23" spans="1:8" ht="12" customHeight="1">
      <c r="A23" s="36"/>
      <c r="B23" s="40" t="s">
        <v>64</v>
      </c>
      <c r="C23" s="36" t="s">
        <v>62</v>
      </c>
      <c r="D23" s="38">
        <v>444312</v>
      </c>
      <c r="E23" s="39"/>
      <c r="F23" s="38">
        <f t="shared" si="4"/>
        <v>0</v>
      </c>
      <c r="G23" s="6">
        <v>1</v>
      </c>
      <c r="H23" s="38">
        <f t="shared" si="5"/>
        <v>444312</v>
      </c>
    </row>
    <row r="24" spans="1:8" ht="12" customHeight="1">
      <c r="A24" s="36"/>
      <c r="B24" s="40" t="s">
        <v>65</v>
      </c>
      <c r="C24" s="36" t="s">
        <v>62</v>
      </c>
      <c r="D24" s="38">
        <v>275200</v>
      </c>
      <c r="E24" s="39"/>
      <c r="F24" s="39">
        <f t="shared" si="4"/>
        <v>0</v>
      </c>
      <c r="G24" s="6">
        <v>1</v>
      </c>
      <c r="H24" s="39">
        <f t="shared" si="5"/>
        <v>275200</v>
      </c>
    </row>
    <row r="25" spans="1:8" ht="15">
      <c r="A25" s="7" t="s">
        <v>14</v>
      </c>
      <c r="B25" s="8" t="s">
        <v>40</v>
      </c>
      <c r="C25" s="7"/>
      <c r="D25" s="9"/>
      <c r="E25" s="10"/>
      <c r="F25" s="9">
        <f>SUM(F21:F24)</f>
        <v>0</v>
      </c>
      <c r="G25" s="9"/>
      <c r="H25" s="9">
        <f>SUM(H21:H24)</f>
        <v>1641488</v>
      </c>
    </row>
    <row r="26" spans="1:8" ht="15">
      <c r="A26" s="7" t="s">
        <v>89</v>
      </c>
      <c r="B26" s="8" t="s">
        <v>113</v>
      </c>
      <c r="C26" s="7"/>
      <c r="D26" s="9"/>
      <c r="E26" s="10"/>
      <c r="F26" s="9">
        <f>F25</f>
        <v>0</v>
      </c>
      <c r="G26" s="9"/>
      <c r="H26" s="9">
        <f t="shared" ref="H26" si="6">H25</f>
        <v>1641488</v>
      </c>
    </row>
    <row r="27" spans="1:8" ht="15">
      <c r="A27" s="7" t="s">
        <v>18</v>
      </c>
      <c r="B27" s="8" t="s">
        <v>114</v>
      </c>
      <c r="C27" s="7"/>
      <c r="D27" s="9"/>
      <c r="E27" s="10"/>
      <c r="F27" s="9">
        <f>F26+F20</f>
        <v>48580200</v>
      </c>
      <c r="G27" s="9"/>
      <c r="H27" s="9">
        <f>H26+H20</f>
        <v>102241888</v>
      </c>
    </row>
    <row r="28" spans="1:8" ht="15">
      <c r="A28" s="7" t="s">
        <v>19</v>
      </c>
      <c r="B28" s="8" t="s">
        <v>11</v>
      </c>
      <c r="C28" s="7"/>
      <c r="D28" s="9"/>
      <c r="E28" s="10"/>
      <c r="F28" s="9">
        <f>F27*0.1</f>
        <v>4858020</v>
      </c>
      <c r="G28" s="9"/>
      <c r="H28" s="9">
        <f t="shared" ref="H28" si="7">H27*0.1</f>
        <v>10224188.800000001</v>
      </c>
    </row>
    <row r="29" spans="1:8" ht="15">
      <c r="A29" s="7" t="s">
        <v>90</v>
      </c>
      <c r="B29" s="8" t="s">
        <v>115</v>
      </c>
      <c r="C29" s="7"/>
      <c r="D29" s="9"/>
      <c r="E29" s="10"/>
      <c r="F29" s="9">
        <f>F27+F28</f>
        <v>53438220</v>
      </c>
      <c r="G29" s="9"/>
      <c r="H29" s="9">
        <f t="shared" ref="H29" si="8">H27+H28</f>
        <v>112466076.8</v>
      </c>
    </row>
    <row r="30" spans="1:8" ht="9.75" customHeight="1">
      <c r="A30" s="16"/>
      <c r="B30" s="17"/>
      <c r="C30" s="16"/>
      <c r="D30" s="18"/>
      <c r="E30" s="19"/>
      <c r="F30" s="18"/>
      <c r="G30" s="18"/>
      <c r="H30" s="18"/>
    </row>
    <row r="31" spans="1:8" ht="15">
      <c r="B31" s="2" t="s">
        <v>5</v>
      </c>
    </row>
    <row r="32" spans="1:8">
      <c r="B32" s="1" t="s">
        <v>66</v>
      </c>
      <c r="F32" s="163" t="s">
        <v>111</v>
      </c>
      <c r="G32" s="163"/>
    </row>
    <row r="33" spans="2:7">
      <c r="B33" s="1" t="s">
        <v>67</v>
      </c>
      <c r="F33" s="163" t="s">
        <v>73</v>
      </c>
      <c r="G33" s="163"/>
    </row>
    <row r="34" spans="2:7">
      <c r="B34" s="3" t="s">
        <v>71</v>
      </c>
      <c r="F34" s="163" t="s">
        <v>116</v>
      </c>
      <c r="G34" s="163"/>
    </row>
    <row r="35" spans="2:7" ht="3.75" customHeight="1"/>
    <row r="36" spans="2:7" ht="15">
      <c r="B36" s="2" t="s">
        <v>1</v>
      </c>
    </row>
    <row r="37" spans="2:7">
      <c r="B37" s="1" t="s">
        <v>35</v>
      </c>
      <c r="F37" s="1" t="s">
        <v>45</v>
      </c>
    </row>
    <row r="38" spans="2:7" ht="15">
      <c r="B38" s="2" t="s">
        <v>2</v>
      </c>
    </row>
    <row r="39" spans="2:7">
      <c r="B39" s="1" t="s">
        <v>34</v>
      </c>
      <c r="F39" s="163" t="s">
        <v>75</v>
      </c>
      <c r="G39" s="163"/>
    </row>
    <row r="40" spans="2:7" ht="5.25" customHeight="1">
      <c r="F40" s="54"/>
      <c r="G40" s="54"/>
    </row>
    <row r="41" spans="2:7">
      <c r="B41" s="1" t="s">
        <v>34</v>
      </c>
      <c r="F41" s="1" t="s">
        <v>44</v>
      </c>
    </row>
  </sheetData>
  <mergeCells count="18">
    <mergeCell ref="D7:G7"/>
    <mergeCell ref="A1:H1"/>
    <mergeCell ref="A2:H2"/>
    <mergeCell ref="A3:H3"/>
    <mergeCell ref="B5:H5"/>
    <mergeCell ref="B6:H6"/>
    <mergeCell ref="F32:G32"/>
    <mergeCell ref="F33:G33"/>
    <mergeCell ref="F34:G34"/>
    <mergeCell ref="F39:G39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>
      <c r="B1" s="164" t="s">
        <v>41</v>
      </c>
      <c r="C1" s="164"/>
      <c r="D1" s="164"/>
      <c r="E1" s="164"/>
      <c r="F1" s="164"/>
      <c r="G1" s="164"/>
      <c r="H1" s="164"/>
      <c r="I1" s="164"/>
    </row>
    <row r="2" spans="2:9">
      <c r="B2" s="164" t="s">
        <v>42</v>
      </c>
      <c r="C2" s="164"/>
      <c r="D2" s="164"/>
      <c r="E2" s="164"/>
      <c r="F2" s="164"/>
      <c r="G2" s="164"/>
      <c r="H2" s="164"/>
      <c r="I2" s="164"/>
    </row>
    <row r="3" spans="2:9">
      <c r="B3" s="164" t="s">
        <v>43</v>
      </c>
      <c r="C3" s="164"/>
      <c r="D3" s="164"/>
      <c r="E3" s="164"/>
      <c r="F3" s="164"/>
      <c r="G3" s="164"/>
      <c r="H3" s="164"/>
      <c r="I3" s="164"/>
    </row>
    <row r="4" spans="2:9" ht="5.25" customHeight="1"/>
    <row r="5" spans="2:9" ht="15">
      <c r="C5" s="169" t="s">
        <v>69</v>
      </c>
      <c r="D5" s="169"/>
      <c r="E5" s="169"/>
      <c r="F5" s="169"/>
      <c r="G5" s="169"/>
      <c r="H5" s="169"/>
      <c r="I5" s="169"/>
    </row>
    <row r="6" spans="2:9" ht="15">
      <c r="C6" s="169" t="s">
        <v>33</v>
      </c>
      <c r="D6" s="169"/>
      <c r="E6" s="169"/>
      <c r="F6" s="169"/>
      <c r="G6" s="169"/>
      <c r="H6" s="169"/>
      <c r="I6" s="169"/>
    </row>
    <row r="7" spans="2:9" ht="15">
      <c r="C7" s="60"/>
      <c r="D7" s="60"/>
      <c r="E7" s="170" t="s">
        <v>110</v>
      </c>
      <c r="F7" s="170"/>
      <c r="G7" s="170"/>
      <c r="H7" s="170"/>
    </row>
    <row r="8" spans="2:9">
      <c r="B8" s="164" t="s">
        <v>118</v>
      </c>
      <c r="C8" s="164"/>
      <c r="D8" s="164"/>
      <c r="E8" s="164"/>
      <c r="F8" s="164"/>
      <c r="G8" s="164"/>
      <c r="H8" s="164"/>
      <c r="I8" s="164"/>
    </row>
    <row r="9" spans="2:9" ht="5.25" customHeight="1">
      <c r="B9" s="59"/>
      <c r="C9" s="59"/>
      <c r="D9" s="59"/>
      <c r="E9" s="59"/>
      <c r="F9" s="59"/>
      <c r="G9" s="59"/>
      <c r="H9" s="59"/>
      <c r="I9" s="59"/>
    </row>
    <row r="10" spans="2:9">
      <c r="B10" s="164" t="s">
        <v>68</v>
      </c>
      <c r="C10" s="164"/>
      <c r="D10" s="164"/>
      <c r="E10" s="164"/>
      <c r="F10" s="164"/>
      <c r="G10" s="164"/>
      <c r="H10" s="164"/>
      <c r="I10" s="164"/>
    </row>
    <row r="11" spans="2:9" ht="3.75" customHeight="1"/>
    <row r="12" spans="2:9">
      <c r="B12" s="165" t="s">
        <v>32</v>
      </c>
      <c r="C12" s="165" t="s">
        <v>6</v>
      </c>
      <c r="D12" s="166" t="s">
        <v>28</v>
      </c>
      <c r="E12" s="166" t="s">
        <v>29</v>
      </c>
      <c r="F12" s="168" t="s">
        <v>30</v>
      </c>
      <c r="G12" s="168"/>
      <c r="H12" s="168" t="s">
        <v>31</v>
      </c>
      <c r="I12" s="168"/>
    </row>
    <row r="13" spans="2:9">
      <c r="B13" s="165"/>
      <c r="C13" s="165"/>
      <c r="D13" s="167"/>
      <c r="E13" s="167"/>
      <c r="F13" s="62" t="s">
        <v>7</v>
      </c>
      <c r="G13" s="62" t="s">
        <v>0</v>
      </c>
      <c r="H13" s="62" t="s">
        <v>7</v>
      </c>
      <c r="I13" s="62" t="s">
        <v>0</v>
      </c>
    </row>
    <row r="14" spans="2:9" ht="11.25" customHeight="1">
      <c r="B14" s="62">
        <v>0</v>
      </c>
      <c r="C14" s="62">
        <v>1</v>
      </c>
      <c r="D14" s="63">
        <v>2</v>
      </c>
      <c r="E14" s="63">
        <v>3</v>
      </c>
      <c r="F14" s="62">
        <v>4</v>
      </c>
      <c r="G14" s="62">
        <v>5</v>
      </c>
      <c r="H14" s="62">
        <v>6</v>
      </c>
      <c r="I14" s="62">
        <v>7</v>
      </c>
    </row>
    <row r="15" spans="2:9" ht="12" customHeight="1">
      <c r="B15" s="62"/>
      <c r="C15" s="4" t="s">
        <v>4</v>
      </c>
      <c r="D15" s="62" t="s">
        <v>46</v>
      </c>
      <c r="E15" s="5">
        <v>160000</v>
      </c>
      <c r="F15" s="72"/>
      <c r="G15" s="72">
        <f>F15*E15</f>
        <v>0</v>
      </c>
      <c r="H15" s="72">
        <v>21.5</v>
      </c>
      <c r="I15" s="72">
        <f>+H15*E15</f>
        <v>3440000</v>
      </c>
    </row>
    <row r="16" spans="2:9" ht="12" customHeight="1">
      <c r="B16" s="62"/>
      <c r="C16" s="4" t="s">
        <v>3</v>
      </c>
      <c r="D16" s="62" t="s">
        <v>47</v>
      </c>
      <c r="E16" s="5">
        <v>5900</v>
      </c>
      <c r="F16" s="72">
        <v>956.21</v>
      </c>
      <c r="G16" s="72">
        <f t="shared" ref="G16" si="0">F16*E16</f>
        <v>5641639</v>
      </c>
      <c r="H16" s="72">
        <v>1912.21</v>
      </c>
      <c r="I16" s="72">
        <f>+H16*E16</f>
        <v>11282039</v>
      </c>
    </row>
    <row r="17" spans="2:9" ht="15">
      <c r="B17" s="7" t="s">
        <v>12</v>
      </c>
      <c r="C17" s="8" t="s">
        <v>36</v>
      </c>
      <c r="D17" s="7"/>
      <c r="E17" s="9"/>
      <c r="F17" s="73"/>
      <c r="G17" s="73">
        <f>SUM(G15:G16)</f>
        <v>5641639</v>
      </c>
      <c r="H17" s="73"/>
      <c r="I17" s="73">
        <f>SUM(I15:I16)</f>
        <v>14722039</v>
      </c>
    </row>
    <row r="18" spans="2:9" ht="12" customHeight="1">
      <c r="B18" s="62"/>
      <c r="C18" s="4" t="s">
        <v>107</v>
      </c>
      <c r="D18" s="62" t="s">
        <v>46</v>
      </c>
      <c r="E18" s="5">
        <v>160000</v>
      </c>
      <c r="F18" s="72">
        <v>286</v>
      </c>
      <c r="G18" s="72">
        <f t="shared" ref="G18" si="1">F18*E18</f>
        <v>45760000</v>
      </c>
      <c r="H18" s="72">
        <v>858</v>
      </c>
      <c r="I18" s="72">
        <f>+H18*E18</f>
        <v>137280000</v>
      </c>
    </row>
    <row r="19" spans="2:9" ht="15">
      <c r="B19" s="7" t="s">
        <v>13</v>
      </c>
      <c r="C19" s="8" t="s">
        <v>0</v>
      </c>
      <c r="D19" s="12"/>
      <c r="E19" s="9"/>
      <c r="F19" s="73"/>
      <c r="G19" s="73">
        <f>SUM(G18:G18)</f>
        <v>45760000</v>
      </c>
      <c r="H19" s="73"/>
      <c r="I19" s="73">
        <f>SUM(I18:I18)</f>
        <v>137280000</v>
      </c>
    </row>
    <row r="20" spans="2:9" ht="15">
      <c r="B20" s="7" t="s">
        <v>88</v>
      </c>
      <c r="C20" s="8" t="s">
        <v>112</v>
      </c>
      <c r="D20" s="7"/>
      <c r="E20" s="9"/>
      <c r="F20" s="73"/>
      <c r="G20" s="73">
        <f>G19+G17</f>
        <v>51401639</v>
      </c>
      <c r="H20" s="73"/>
      <c r="I20" s="73">
        <f t="shared" ref="I20" si="2">I19+I17</f>
        <v>152002039</v>
      </c>
    </row>
    <row r="21" spans="2:9" ht="15">
      <c r="B21" s="65"/>
      <c r="C21" s="68" t="s">
        <v>119</v>
      </c>
      <c r="D21" s="69" t="s">
        <v>48</v>
      </c>
      <c r="E21" s="70">
        <v>45000</v>
      </c>
      <c r="F21" s="74">
        <v>1000.1555499999999</v>
      </c>
      <c r="G21" s="74">
        <f>+F21*E21</f>
        <v>45006999.75</v>
      </c>
      <c r="H21" s="74">
        <v>1000.1555499999999</v>
      </c>
      <c r="I21" s="74">
        <f>+H21*E21</f>
        <v>45006999.75</v>
      </c>
    </row>
    <row r="22" spans="2:9" ht="15">
      <c r="B22" s="65"/>
      <c r="C22" s="66" t="s">
        <v>120</v>
      </c>
      <c r="D22" s="65"/>
      <c r="E22" s="67"/>
      <c r="F22" s="75"/>
      <c r="G22" s="75">
        <f>+G21</f>
        <v>45006999.75</v>
      </c>
      <c r="H22" s="75"/>
      <c r="I22" s="75">
        <f>+I21</f>
        <v>45006999.75</v>
      </c>
    </row>
    <row r="23" spans="2:9" ht="15">
      <c r="B23" s="65"/>
      <c r="C23" s="68" t="s">
        <v>81</v>
      </c>
      <c r="D23" s="69" t="s">
        <v>52</v>
      </c>
      <c r="E23" s="70">
        <v>80000</v>
      </c>
      <c r="F23" s="74">
        <v>50</v>
      </c>
      <c r="G23" s="74">
        <f>+F23*E23</f>
        <v>4000000</v>
      </c>
      <c r="H23" s="74">
        <f>+F23</f>
        <v>50</v>
      </c>
      <c r="I23" s="74">
        <f>+G23</f>
        <v>4000000</v>
      </c>
    </row>
    <row r="24" spans="2:9" ht="15">
      <c r="B24" s="65"/>
      <c r="C24" s="68" t="s">
        <v>57</v>
      </c>
      <c r="D24" s="69" t="s">
        <v>121</v>
      </c>
      <c r="E24" s="70"/>
      <c r="F24" s="74"/>
      <c r="G24" s="74">
        <v>500000</v>
      </c>
      <c r="H24" s="74"/>
      <c r="I24" s="74">
        <f>+G24</f>
        <v>500000</v>
      </c>
    </row>
    <row r="25" spans="2:9" ht="12" customHeight="1">
      <c r="B25" s="36"/>
      <c r="C25" s="40" t="s">
        <v>84</v>
      </c>
      <c r="D25" s="36" t="s">
        <v>62</v>
      </c>
      <c r="E25" s="38">
        <v>215592</v>
      </c>
      <c r="F25" s="76"/>
      <c r="G25" s="76">
        <f t="shared" ref="G25:G28" si="3">F25*E25</f>
        <v>0</v>
      </c>
      <c r="H25" s="72">
        <v>3</v>
      </c>
      <c r="I25" s="76">
        <f>+H25*E25</f>
        <v>646776</v>
      </c>
    </row>
    <row r="26" spans="2:9" ht="12" customHeight="1">
      <c r="B26" s="36"/>
      <c r="C26" s="40" t="s">
        <v>63</v>
      </c>
      <c r="D26" s="36" t="s">
        <v>62</v>
      </c>
      <c r="E26" s="38">
        <v>275200</v>
      </c>
      <c r="F26" s="76"/>
      <c r="G26" s="76">
        <f t="shared" si="3"/>
        <v>0</v>
      </c>
      <c r="H26" s="72">
        <v>1</v>
      </c>
      <c r="I26" s="76">
        <f t="shared" ref="I26:I28" si="4">+H26*E26</f>
        <v>275200</v>
      </c>
    </row>
    <row r="27" spans="2:9" ht="12" customHeight="1">
      <c r="B27" s="36"/>
      <c r="C27" s="40" t="s">
        <v>64</v>
      </c>
      <c r="D27" s="36" t="s">
        <v>62</v>
      </c>
      <c r="E27" s="38">
        <v>444312</v>
      </c>
      <c r="F27" s="76"/>
      <c r="G27" s="76">
        <f t="shared" si="3"/>
        <v>0</v>
      </c>
      <c r="H27" s="72">
        <v>1</v>
      </c>
      <c r="I27" s="76">
        <f t="shared" si="4"/>
        <v>444312</v>
      </c>
    </row>
    <row r="28" spans="2:9" ht="12" customHeight="1">
      <c r="B28" s="36"/>
      <c r="C28" s="40" t="s">
        <v>65</v>
      </c>
      <c r="D28" s="36" t="s">
        <v>62</v>
      </c>
      <c r="E28" s="38">
        <v>275200</v>
      </c>
      <c r="F28" s="76"/>
      <c r="G28" s="76">
        <f t="shared" si="3"/>
        <v>0</v>
      </c>
      <c r="H28" s="72">
        <v>1</v>
      </c>
      <c r="I28" s="76">
        <f t="shared" si="4"/>
        <v>275200</v>
      </c>
    </row>
    <row r="29" spans="2:9" ht="15">
      <c r="B29" s="7" t="s">
        <v>14</v>
      </c>
      <c r="C29" s="8" t="s">
        <v>40</v>
      </c>
      <c r="D29" s="7"/>
      <c r="E29" s="9"/>
      <c r="F29" s="73"/>
      <c r="G29" s="73">
        <f>SUM(G23:G28)</f>
        <v>4500000</v>
      </c>
      <c r="H29" s="73"/>
      <c r="I29" s="73">
        <f>SUM(I23:I28)</f>
        <v>6141488</v>
      </c>
    </row>
    <row r="30" spans="2:9" ht="15">
      <c r="B30" s="7" t="s">
        <v>89</v>
      </c>
      <c r="C30" s="8" t="s">
        <v>113</v>
      </c>
      <c r="D30" s="7"/>
      <c r="E30" s="9"/>
      <c r="F30" s="73"/>
      <c r="G30" s="73">
        <f>+G29+G22</f>
        <v>49506999.75</v>
      </c>
      <c r="H30" s="73"/>
      <c r="I30" s="73">
        <f>I29+I22</f>
        <v>51148487.75</v>
      </c>
    </row>
    <row r="31" spans="2:9" ht="15">
      <c r="B31" s="7" t="s">
        <v>18</v>
      </c>
      <c r="C31" s="8" t="s">
        <v>114</v>
      </c>
      <c r="D31" s="7"/>
      <c r="E31" s="9"/>
      <c r="F31" s="73"/>
      <c r="G31" s="73">
        <f>G30+G20</f>
        <v>100908638.75</v>
      </c>
      <c r="H31" s="73"/>
      <c r="I31" s="73">
        <f>I30+I20</f>
        <v>203150526.75</v>
      </c>
    </row>
    <row r="32" spans="2:9" ht="15">
      <c r="B32" s="7" t="s">
        <v>19</v>
      </c>
      <c r="C32" s="8" t="s">
        <v>11</v>
      </c>
      <c r="D32" s="7"/>
      <c r="E32" s="9"/>
      <c r="F32" s="73"/>
      <c r="G32" s="73">
        <f>G31*0.1</f>
        <v>10090863.875</v>
      </c>
      <c r="H32" s="73"/>
      <c r="I32" s="73">
        <f t="shared" ref="I32" si="5">I31*0.1</f>
        <v>20315052.675000001</v>
      </c>
    </row>
    <row r="33" spans="2:9" ht="15">
      <c r="B33" s="7" t="s">
        <v>90</v>
      </c>
      <c r="C33" s="8" t="s">
        <v>115</v>
      </c>
      <c r="D33" s="7"/>
      <c r="E33" s="9"/>
      <c r="F33" s="10"/>
      <c r="G33" s="71">
        <f>G31+G32</f>
        <v>110999502.625</v>
      </c>
      <c r="H33" s="9"/>
      <c r="I33" s="71">
        <f t="shared" ref="I33" si="6">I31+I32</f>
        <v>223465579.42500001</v>
      </c>
    </row>
    <row r="34" spans="2:9" ht="9.75" customHeight="1">
      <c r="B34" s="16"/>
      <c r="C34" s="17"/>
      <c r="D34" s="16"/>
      <c r="E34" s="18"/>
      <c r="F34" s="19"/>
      <c r="G34" s="18"/>
      <c r="H34" s="18"/>
      <c r="I34" s="18"/>
    </row>
    <row r="35" spans="2:9" ht="15">
      <c r="C35" s="2" t="s">
        <v>5</v>
      </c>
    </row>
    <row r="36" spans="2:9">
      <c r="C36" s="1" t="s">
        <v>66</v>
      </c>
      <c r="G36" s="163" t="s">
        <v>111</v>
      </c>
      <c r="H36" s="163"/>
    </row>
    <row r="37" spans="2:9">
      <c r="C37" s="1" t="s">
        <v>67</v>
      </c>
      <c r="G37" s="163" t="s">
        <v>73</v>
      </c>
      <c r="H37" s="163"/>
    </row>
    <row r="38" spans="2:9">
      <c r="C38" s="3" t="s">
        <v>71</v>
      </c>
      <c r="G38" s="163" t="s">
        <v>116</v>
      </c>
      <c r="H38" s="163"/>
    </row>
    <row r="39" spans="2:9" ht="3.75" customHeight="1"/>
    <row r="40" spans="2:9" ht="15">
      <c r="C40" s="2" t="s">
        <v>1</v>
      </c>
    </row>
    <row r="41" spans="2:9">
      <c r="C41" s="1" t="s">
        <v>35</v>
      </c>
      <c r="G41" s="1" t="s">
        <v>45</v>
      </c>
    </row>
    <row r="42" spans="2:9" ht="15">
      <c r="C42" s="2" t="s">
        <v>2</v>
      </c>
    </row>
    <row r="43" spans="2:9">
      <c r="C43" s="1" t="s">
        <v>34</v>
      </c>
      <c r="G43" s="163" t="s">
        <v>75</v>
      </c>
      <c r="H43" s="163"/>
    </row>
    <row r="44" spans="2:9" ht="5.25" customHeight="1">
      <c r="G44" s="61"/>
      <c r="H44" s="61"/>
    </row>
    <row r="45" spans="2:9">
      <c r="C45" s="1" t="s">
        <v>34</v>
      </c>
      <c r="G45" s="1" t="s">
        <v>44</v>
      </c>
    </row>
  </sheetData>
  <mergeCells count="18">
    <mergeCell ref="G36:H36"/>
    <mergeCell ref="G37:H37"/>
    <mergeCell ref="G38:H38"/>
    <mergeCell ref="G43:H43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9055118110236221" right="0.70866141732283472" top="0.74803149606299213" bottom="0.74803149606299213" header="0.39370078740157483" footer="0.3937007874015748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 ht="10.5" customHeight="1">
      <c r="B1" s="172" t="s">
        <v>41</v>
      </c>
      <c r="C1" s="172"/>
      <c r="D1" s="172"/>
      <c r="E1" s="172"/>
      <c r="F1" s="172"/>
      <c r="G1" s="172"/>
      <c r="H1" s="172"/>
      <c r="I1" s="172"/>
    </row>
    <row r="2" spans="2:9" ht="10.5" customHeight="1">
      <c r="B2" s="172" t="s">
        <v>42</v>
      </c>
      <c r="C2" s="172"/>
      <c r="D2" s="172"/>
      <c r="E2" s="172"/>
      <c r="F2" s="172"/>
      <c r="G2" s="172"/>
      <c r="H2" s="172"/>
      <c r="I2" s="172"/>
    </row>
    <row r="3" spans="2:9" ht="10.5" customHeight="1">
      <c r="B3" s="172" t="s">
        <v>43</v>
      </c>
      <c r="C3" s="172"/>
      <c r="D3" s="172"/>
      <c r="E3" s="172"/>
      <c r="F3" s="172"/>
      <c r="G3" s="172"/>
      <c r="H3" s="172"/>
      <c r="I3" s="172"/>
    </row>
    <row r="4" spans="2:9" ht="5.25" customHeight="1"/>
    <row r="5" spans="2:9" ht="12" customHeight="1">
      <c r="B5" s="78"/>
      <c r="C5" s="173" t="s">
        <v>69</v>
      </c>
      <c r="D5" s="173"/>
      <c r="E5" s="173"/>
      <c r="F5" s="173"/>
      <c r="G5" s="173"/>
      <c r="H5" s="173"/>
      <c r="I5" s="173"/>
    </row>
    <row r="6" spans="2:9" ht="12" customHeight="1">
      <c r="B6" s="78"/>
      <c r="C6" s="173" t="s">
        <v>33</v>
      </c>
      <c r="D6" s="173"/>
      <c r="E6" s="173"/>
      <c r="F6" s="173"/>
      <c r="G6" s="173"/>
      <c r="H6" s="173"/>
      <c r="I6" s="173"/>
    </row>
    <row r="7" spans="2:9" ht="12" customHeight="1">
      <c r="B7" s="78"/>
      <c r="C7" s="79"/>
      <c r="D7" s="79"/>
      <c r="E7" s="171" t="s">
        <v>110</v>
      </c>
      <c r="F7" s="171"/>
      <c r="G7" s="171"/>
      <c r="H7" s="171"/>
      <c r="I7" s="80"/>
    </row>
    <row r="8" spans="2:9" ht="12" customHeight="1">
      <c r="B8" s="172" t="s">
        <v>122</v>
      </c>
      <c r="C8" s="172"/>
      <c r="D8" s="172"/>
      <c r="E8" s="172"/>
      <c r="F8" s="172"/>
      <c r="G8" s="172"/>
      <c r="H8" s="172"/>
      <c r="I8" s="172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72" t="s">
        <v>123</v>
      </c>
      <c r="C10" s="172"/>
      <c r="D10" s="172"/>
      <c r="E10" s="172"/>
      <c r="F10" s="172"/>
      <c r="G10" s="172"/>
      <c r="H10" s="172"/>
      <c r="I10" s="172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74" t="s">
        <v>32</v>
      </c>
      <c r="C12" s="174" t="s">
        <v>6</v>
      </c>
      <c r="D12" s="175" t="s">
        <v>28</v>
      </c>
      <c r="E12" s="175" t="s">
        <v>29</v>
      </c>
      <c r="F12" s="177" t="s">
        <v>30</v>
      </c>
      <c r="G12" s="177"/>
      <c r="H12" s="177" t="s">
        <v>31</v>
      </c>
      <c r="I12" s="177"/>
    </row>
    <row r="13" spans="2:9" ht="12" customHeight="1">
      <c r="B13" s="174"/>
      <c r="C13" s="174"/>
      <c r="D13" s="176"/>
      <c r="E13" s="176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86"/>
      <c r="G15" s="86">
        <f>F15*E15</f>
        <v>0</v>
      </c>
      <c r="H15" s="86">
        <v>21.5</v>
      </c>
      <c r="I15" s="86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86"/>
      <c r="G16" s="86">
        <f t="shared" ref="G16" si="0">F16*E16</f>
        <v>0</v>
      </c>
      <c r="H16" s="86">
        <v>1912.21</v>
      </c>
      <c r="I16" s="86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90"/>
      <c r="G17" s="90">
        <f>SUM(G15:G16)</f>
        <v>0</v>
      </c>
      <c r="H17" s="90"/>
      <c r="I17" s="90">
        <f>SUM(I15:I16)</f>
        <v>14722039</v>
      </c>
    </row>
    <row r="18" spans="2:9" ht="12" customHeight="1">
      <c r="B18" s="91"/>
      <c r="C18" s="92" t="s">
        <v>124</v>
      </c>
      <c r="D18" s="93" t="s">
        <v>51</v>
      </c>
      <c r="E18" s="94">
        <v>2100</v>
      </c>
      <c r="F18" s="95">
        <v>5000</v>
      </c>
      <c r="G18" s="96">
        <f>+F18*E18</f>
        <v>10500000</v>
      </c>
      <c r="H18" s="95">
        <v>5000</v>
      </c>
      <c r="I18" s="96">
        <v>10500000</v>
      </c>
    </row>
    <row r="19" spans="2:9" ht="12" customHeight="1">
      <c r="B19" s="87"/>
      <c r="C19" s="88" t="s">
        <v>39</v>
      </c>
      <c r="D19" s="87"/>
      <c r="E19" s="89"/>
      <c r="F19" s="97"/>
      <c r="G19" s="98">
        <f t="shared" ref="G19:I19" si="1">+G18</f>
        <v>10500000</v>
      </c>
      <c r="H19" s="97"/>
      <c r="I19" s="98">
        <f t="shared" si="1"/>
        <v>10500000</v>
      </c>
    </row>
    <row r="20" spans="2:9" ht="12" customHeight="1">
      <c r="B20" s="91"/>
      <c r="C20" s="92" t="s">
        <v>125</v>
      </c>
      <c r="D20" s="82" t="s">
        <v>46</v>
      </c>
      <c r="E20" s="94">
        <v>25000</v>
      </c>
      <c r="F20" s="99">
        <v>33</v>
      </c>
      <c r="G20" s="100">
        <f>+F20*E20</f>
        <v>825000</v>
      </c>
      <c r="H20" s="99">
        <v>33</v>
      </c>
      <c r="I20" s="100">
        <v>825000</v>
      </c>
    </row>
    <row r="21" spans="2:9" ht="12" customHeight="1">
      <c r="B21" s="82"/>
      <c r="C21" s="84" t="s">
        <v>107</v>
      </c>
      <c r="D21" s="82" t="s">
        <v>46</v>
      </c>
      <c r="E21" s="85">
        <v>160000</v>
      </c>
      <c r="F21" s="101">
        <v>286</v>
      </c>
      <c r="G21" s="86">
        <f t="shared" ref="G21" si="2">F21*E21</f>
        <v>45760000</v>
      </c>
      <c r="H21" s="101">
        <v>1144</v>
      </c>
      <c r="I21" s="86">
        <f>+H21*E21</f>
        <v>183040000</v>
      </c>
    </row>
    <row r="22" spans="2:9" ht="12" customHeight="1">
      <c r="B22" s="87" t="s">
        <v>13</v>
      </c>
      <c r="C22" s="88" t="s">
        <v>0</v>
      </c>
      <c r="D22" s="102"/>
      <c r="E22" s="89"/>
      <c r="F22" s="103"/>
      <c r="G22" s="90">
        <f>+G21+G20</f>
        <v>46585000</v>
      </c>
      <c r="H22" s="90"/>
      <c r="I22" s="90">
        <f t="shared" ref="I22" si="3">+I21+I20</f>
        <v>183865000</v>
      </c>
    </row>
    <row r="23" spans="2:9" ht="12" customHeight="1">
      <c r="B23" s="87" t="s">
        <v>88</v>
      </c>
      <c r="C23" s="88" t="s">
        <v>112</v>
      </c>
      <c r="D23" s="87"/>
      <c r="E23" s="89"/>
      <c r="F23" s="103"/>
      <c r="G23" s="90">
        <f>+G22+G19+G17</f>
        <v>57085000</v>
      </c>
      <c r="H23" s="90"/>
      <c r="I23" s="90">
        <f>+I22+I19+I17</f>
        <v>209087039</v>
      </c>
    </row>
    <row r="24" spans="2:9" ht="12" customHeight="1">
      <c r="B24" s="91"/>
      <c r="C24" s="92" t="s">
        <v>119</v>
      </c>
      <c r="D24" s="93" t="s">
        <v>48</v>
      </c>
      <c r="E24" s="94">
        <v>45000</v>
      </c>
      <c r="F24" s="95">
        <v>250</v>
      </c>
      <c r="G24" s="96">
        <f>+F24*E24</f>
        <v>11250000</v>
      </c>
      <c r="H24" s="96">
        <v>1250.1555499999999</v>
      </c>
      <c r="I24" s="104">
        <f>+H24*E24</f>
        <v>56256999.75</v>
      </c>
    </row>
    <row r="25" spans="2:9" ht="12" customHeight="1">
      <c r="B25" s="91"/>
      <c r="C25" s="105" t="s">
        <v>120</v>
      </c>
      <c r="D25" s="91"/>
      <c r="E25" s="106"/>
      <c r="F25" s="107"/>
      <c r="G25" s="108">
        <f>+G24</f>
        <v>11250000</v>
      </c>
      <c r="H25" s="108"/>
      <c r="I25" s="108">
        <f>+I24</f>
        <v>56256999.75</v>
      </c>
    </row>
    <row r="26" spans="2:9" ht="12" customHeight="1">
      <c r="B26" s="91"/>
      <c r="C26" s="92" t="s">
        <v>81</v>
      </c>
      <c r="D26" s="93" t="s">
        <v>52</v>
      </c>
      <c r="E26" s="94">
        <v>80000</v>
      </c>
      <c r="F26" s="95"/>
      <c r="G26" s="96">
        <f>+F26*E26</f>
        <v>0</v>
      </c>
      <c r="H26" s="95">
        <v>50</v>
      </c>
      <c r="I26" s="96">
        <f>+H26*E26</f>
        <v>4000000</v>
      </c>
    </row>
    <row r="27" spans="2:9" ht="12" customHeight="1">
      <c r="B27" s="91"/>
      <c r="C27" s="92" t="s">
        <v>57</v>
      </c>
      <c r="D27" s="93" t="s">
        <v>121</v>
      </c>
      <c r="E27" s="94"/>
      <c r="F27" s="95"/>
      <c r="G27" s="96"/>
      <c r="H27" s="95"/>
      <c r="I27" s="96">
        <v>500000</v>
      </c>
    </row>
    <row r="28" spans="2:9" ht="12" customHeight="1">
      <c r="B28" s="91"/>
      <c r="C28" s="92" t="s">
        <v>59</v>
      </c>
      <c r="D28" s="93" t="s">
        <v>46</v>
      </c>
      <c r="E28" s="94">
        <v>80000</v>
      </c>
      <c r="F28" s="95">
        <v>18</v>
      </c>
      <c r="G28" s="96">
        <f>+F28*E28</f>
        <v>1440000</v>
      </c>
      <c r="H28" s="95">
        <v>18</v>
      </c>
      <c r="I28" s="96">
        <v>1440000</v>
      </c>
    </row>
    <row r="29" spans="2:9" ht="12" customHeight="1">
      <c r="B29" s="91"/>
      <c r="C29" s="92" t="s">
        <v>126</v>
      </c>
      <c r="D29" s="93" t="s">
        <v>62</v>
      </c>
      <c r="E29" s="94">
        <v>25000</v>
      </c>
      <c r="F29" s="95">
        <v>1000</v>
      </c>
      <c r="G29" s="96">
        <f>+F29*E29</f>
        <v>25000000</v>
      </c>
      <c r="H29" s="95">
        <v>1000</v>
      </c>
      <c r="I29" s="96">
        <v>25000000</v>
      </c>
    </row>
    <row r="30" spans="2:9" ht="12" customHeight="1">
      <c r="B30" s="82"/>
      <c r="C30" s="109" t="s">
        <v>84</v>
      </c>
      <c r="D30" s="82" t="s">
        <v>62</v>
      </c>
      <c r="E30" s="85">
        <v>215592</v>
      </c>
      <c r="F30" s="86"/>
      <c r="G30" s="86">
        <f t="shared" ref="G30:G33" si="4">F30*E30</f>
        <v>0</v>
      </c>
      <c r="H30" s="101">
        <v>3</v>
      </c>
      <c r="I30" s="86">
        <f>+H30*E30</f>
        <v>646776</v>
      </c>
    </row>
    <row r="31" spans="2:9" ht="12" customHeight="1">
      <c r="B31" s="82"/>
      <c r="C31" s="109" t="s">
        <v>63</v>
      </c>
      <c r="D31" s="82" t="s">
        <v>62</v>
      </c>
      <c r="E31" s="85">
        <v>275200</v>
      </c>
      <c r="F31" s="86"/>
      <c r="G31" s="86">
        <f t="shared" si="4"/>
        <v>0</v>
      </c>
      <c r="H31" s="101">
        <v>1</v>
      </c>
      <c r="I31" s="86">
        <f t="shared" ref="I31:I33" si="5">+H31*E31</f>
        <v>275200</v>
      </c>
    </row>
    <row r="32" spans="2:9" ht="12" customHeight="1">
      <c r="B32" s="82"/>
      <c r="C32" s="109" t="s">
        <v>64</v>
      </c>
      <c r="D32" s="82" t="s">
        <v>62</v>
      </c>
      <c r="E32" s="85">
        <v>444312</v>
      </c>
      <c r="F32" s="86"/>
      <c r="G32" s="86">
        <f t="shared" si="4"/>
        <v>0</v>
      </c>
      <c r="H32" s="101">
        <v>1</v>
      </c>
      <c r="I32" s="86">
        <f t="shared" si="5"/>
        <v>444312</v>
      </c>
    </row>
    <row r="33" spans="2:9" ht="12" customHeight="1">
      <c r="B33" s="82"/>
      <c r="C33" s="109" t="s">
        <v>65</v>
      </c>
      <c r="D33" s="82" t="s">
        <v>62</v>
      </c>
      <c r="E33" s="85">
        <v>275200</v>
      </c>
      <c r="F33" s="86"/>
      <c r="G33" s="86">
        <f t="shared" si="4"/>
        <v>0</v>
      </c>
      <c r="H33" s="101">
        <v>1</v>
      </c>
      <c r="I33" s="86">
        <f t="shared" si="5"/>
        <v>275200</v>
      </c>
    </row>
    <row r="34" spans="2:9" ht="12" customHeight="1">
      <c r="B34" s="87" t="s">
        <v>14</v>
      </c>
      <c r="C34" s="88" t="s">
        <v>40</v>
      </c>
      <c r="D34" s="87"/>
      <c r="E34" s="89"/>
      <c r="F34" s="90"/>
      <c r="G34" s="90">
        <f>SUM(G26:G33)</f>
        <v>26440000</v>
      </c>
      <c r="H34" s="90"/>
      <c r="I34" s="90">
        <f>SUM(I26:I33)</f>
        <v>32581488</v>
      </c>
    </row>
    <row r="35" spans="2:9" ht="12" customHeight="1">
      <c r="B35" s="87" t="s">
        <v>89</v>
      </c>
      <c r="C35" s="88" t="s">
        <v>113</v>
      </c>
      <c r="D35" s="87"/>
      <c r="E35" s="89"/>
      <c r="F35" s="90"/>
      <c r="G35" s="90">
        <f>+G34+G25</f>
        <v>37690000</v>
      </c>
      <c r="H35" s="90"/>
      <c r="I35" s="90">
        <f>I34+I25</f>
        <v>88838487.75</v>
      </c>
    </row>
    <row r="36" spans="2:9" ht="12" customHeight="1">
      <c r="B36" s="87" t="s">
        <v>18</v>
      </c>
      <c r="C36" s="88" t="s">
        <v>114</v>
      </c>
      <c r="D36" s="87"/>
      <c r="E36" s="89"/>
      <c r="F36" s="90"/>
      <c r="G36" s="90">
        <f>G35+G23</f>
        <v>94775000</v>
      </c>
      <c r="H36" s="90"/>
      <c r="I36" s="90">
        <f>I35+I23</f>
        <v>297925526.75</v>
      </c>
    </row>
    <row r="37" spans="2:9" ht="12" customHeight="1">
      <c r="B37" s="87" t="s">
        <v>19</v>
      </c>
      <c r="C37" s="88" t="s">
        <v>11</v>
      </c>
      <c r="D37" s="87"/>
      <c r="E37" s="89"/>
      <c r="F37" s="90"/>
      <c r="G37" s="90">
        <f>G36*0.1</f>
        <v>9477500</v>
      </c>
      <c r="H37" s="90"/>
      <c r="I37" s="90">
        <f t="shared" ref="I37" si="6">I36*0.1</f>
        <v>29792552.675000001</v>
      </c>
    </row>
    <row r="38" spans="2:9" ht="12" customHeight="1">
      <c r="B38" s="87" t="s">
        <v>90</v>
      </c>
      <c r="C38" s="88" t="s">
        <v>115</v>
      </c>
      <c r="D38" s="87"/>
      <c r="E38" s="89"/>
      <c r="F38" s="110"/>
      <c r="G38" s="111">
        <f>G36+G37</f>
        <v>104252500</v>
      </c>
      <c r="H38" s="89"/>
      <c r="I38" s="98">
        <f t="shared" ref="I38" si="7">I36+I37</f>
        <v>327718079.42500001</v>
      </c>
    </row>
    <row r="39" spans="2:9" ht="9.75" customHeight="1">
      <c r="B39" s="16"/>
      <c r="C39" s="17"/>
      <c r="D39" s="16"/>
      <c r="E39" s="18"/>
      <c r="F39" s="19"/>
      <c r="G39" s="18"/>
      <c r="H39" s="18"/>
      <c r="I39" s="18"/>
    </row>
    <row r="40" spans="2:9" ht="15">
      <c r="C40" s="2" t="s">
        <v>5</v>
      </c>
    </row>
    <row r="41" spans="2:9">
      <c r="C41" s="1" t="s">
        <v>66</v>
      </c>
      <c r="G41" s="163" t="s">
        <v>111</v>
      </c>
      <c r="H41" s="163"/>
    </row>
    <row r="42" spans="2:9">
      <c r="C42" s="1" t="s">
        <v>67</v>
      </c>
      <c r="G42" s="163" t="s">
        <v>73</v>
      </c>
      <c r="H42" s="163"/>
    </row>
    <row r="43" spans="2:9">
      <c r="C43" s="3" t="s">
        <v>71</v>
      </c>
      <c r="G43" s="163" t="s">
        <v>116</v>
      </c>
      <c r="H43" s="163"/>
    </row>
    <row r="44" spans="2:9" ht="3.75" customHeight="1"/>
    <row r="45" spans="2:9" ht="12.75" customHeight="1">
      <c r="C45" s="2" t="s">
        <v>1</v>
      </c>
    </row>
    <row r="46" spans="2:9" ht="13.5" customHeight="1">
      <c r="C46" s="1" t="s">
        <v>35</v>
      </c>
      <c r="G46" s="1" t="s">
        <v>45</v>
      </c>
    </row>
    <row r="47" spans="2:9" ht="15">
      <c r="C47" s="2" t="s">
        <v>2</v>
      </c>
    </row>
    <row r="48" spans="2:9" ht="12.75" customHeight="1">
      <c r="C48" s="1" t="s">
        <v>34</v>
      </c>
      <c r="G48" s="163" t="s">
        <v>75</v>
      </c>
      <c r="H48" s="163"/>
    </row>
    <row r="49" spans="3:8" ht="3" customHeight="1">
      <c r="G49" s="64"/>
      <c r="H49" s="64"/>
    </row>
    <row r="50" spans="3:8">
      <c r="C50" s="1" t="s">
        <v>34</v>
      </c>
      <c r="G50" s="1" t="s">
        <v>44</v>
      </c>
    </row>
  </sheetData>
  <mergeCells count="18">
    <mergeCell ref="G41:H41"/>
    <mergeCell ref="G42:H42"/>
    <mergeCell ref="G43:H43"/>
    <mergeCell ref="G48:H48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78740157480314965" right="0.78740157480314965" top="1.1811023622047245" bottom="0.59055118110236227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topLeftCell="B16"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72" t="s">
        <v>41</v>
      </c>
      <c r="C1" s="172"/>
      <c r="D1" s="172"/>
      <c r="E1" s="172"/>
      <c r="F1" s="172"/>
      <c r="G1" s="172"/>
      <c r="H1" s="172"/>
      <c r="I1" s="172"/>
    </row>
    <row r="2" spans="2:9" ht="10.5" customHeight="1">
      <c r="B2" s="172" t="s">
        <v>42</v>
      </c>
      <c r="C2" s="172"/>
      <c r="D2" s="172"/>
      <c r="E2" s="172"/>
      <c r="F2" s="172"/>
      <c r="G2" s="172"/>
      <c r="H2" s="172"/>
      <c r="I2" s="172"/>
    </row>
    <row r="3" spans="2:9" ht="10.5" customHeight="1">
      <c r="B3" s="172" t="s">
        <v>43</v>
      </c>
      <c r="C3" s="172"/>
      <c r="D3" s="172"/>
      <c r="E3" s="172"/>
      <c r="F3" s="172"/>
      <c r="G3" s="172"/>
      <c r="H3" s="172"/>
      <c r="I3" s="172"/>
    </row>
    <row r="4" spans="2:9" ht="5.25" customHeight="1"/>
    <row r="5" spans="2:9" ht="12" customHeight="1">
      <c r="B5" s="78"/>
      <c r="C5" s="173" t="s">
        <v>69</v>
      </c>
      <c r="D5" s="173"/>
      <c r="E5" s="173"/>
      <c r="F5" s="173"/>
      <c r="G5" s="173"/>
      <c r="H5" s="173"/>
      <c r="I5" s="173"/>
    </row>
    <row r="6" spans="2:9" ht="12" customHeight="1">
      <c r="B6" s="78"/>
      <c r="C6" s="173" t="s">
        <v>33</v>
      </c>
      <c r="D6" s="173"/>
      <c r="E6" s="173"/>
      <c r="F6" s="173"/>
      <c r="G6" s="173"/>
      <c r="H6" s="173"/>
      <c r="I6" s="173"/>
    </row>
    <row r="7" spans="2:9" ht="12" customHeight="1">
      <c r="B7" s="78"/>
      <c r="C7" s="79"/>
      <c r="D7" s="79"/>
      <c r="E7" s="180" t="s">
        <v>110</v>
      </c>
      <c r="F7" s="180"/>
      <c r="G7" s="180"/>
      <c r="H7" s="180"/>
      <c r="I7" s="80"/>
    </row>
    <row r="8" spans="2:9" ht="12" customHeight="1">
      <c r="B8" s="178" t="s">
        <v>143</v>
      </c>
      <c r="C8" s="178"/>
      <c r="D8" s="178"/>
      <c r="E8" s="178"/>
      <c r="F8" s="178"/>
      <c r="G8" s="178"/>
      <c r="H8" s="178"/>
      <c r="I8" s="178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79" t="s">
        <v>123</v>
      </c>
      <c r="C10" s="179"/>
      <c r="D10" s="179"/>
      <c r="E10" s="179"/>
      <c r="F10" s="179"/>
      <c r="G10" s="179"/>
      <c r="H10" s="179"/>
      <c r="I10" s="179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74" t="s">
        <v>32</v>
      </c>
      <c r="C12" s="174" t="s">
        <v>6</v>
      </c>
      <c r="D12" s="175" t="s">
        <v>28</v>
      </c>
      <c r="E12" s="175" t="s">
        <v>29</v>
      </c>
      <c r="F12" s="177" t="s">
        <v>30</v>
      </c>
      <c r="G12" s="177"/>
      <c r="H12" s="177" t="s">
        <v>31</v>
      </c>
      <c r="I12" s="177"/>
    </row>
    <row r="13" spans="2:9" ht="12" customHeight="1">
      <c r="B13" s="174"/>
      <c r="C13" s="174"/>
      <c r="D13" s="176"/>
      <c r="E13" s="176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101"/>
      <c r="G15" s="101">
        <f>F15*E15</f>
        <v>0</v>
      </c>
      <c r="H15" s="101">
        <v>21.5</v>
      </c>
      <c r="I15" s="101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101"/>
      <c r="G16" s="101">
        <f t="shared" ref="G16" si="0">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20</v>
      </c>
      <c r="G18" s="120">
        <v>900000</v>
      </c>
      <c r="H18" s="120">
        <v>20</v>
      </c>
      <c r="I18" s="120">
        <v>900000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5</v>
      </c>
      <c r="G19" s="120">
        <v>600000</v>
      </c>
      <c r="H19" s="120">
        <v>5</v>
      </c>
      <c r="I19" s="120">
        <v>600000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3</v>
      </c>
      <c r="G20" s="120">
        <v>450000</v>
      </c>
      <c r="H20" s="120">
        <v>3</v>
      </c>
      <c r="I20" s="120">
        <v>450000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60</v>
      </c>
      <c r="G21" s="120">
        <v>2400000</v>
      </c>
      <c r="H21" s="120">
        <v>60</v>
      </c>
      <c r="I21" s="120">
        <v>2400000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25</v>
      </c>
      <c r="G22" s="120">
        <v>500000</v>
      </c>
      <c r="H22" s="120">
        <v>25</v>
      </c>
      <c r="I22" s="120">
        <v>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4850000</v>
      </c>
      <c r="H23" s="103"/>
      <c r="I23" s="103">
        <f>SUM(I18:I22)</f>
        <v>4850000</v>
      </c>
    </row>
    <row r="24" spans="2:9" ht="12" customHeight="1">
      <c r="B24" s="87"/>
      <c r="C24" s="117" t="s">
        <v>49</v>
      </c>
      <c r="D24" s="118" t="s">
        <v>50</v>
      </c>
      <c r="E24" s="119">
        <v>12500</v>
      </c>
      <c r="F24" s="120">
        <v>7709</v>
      </c>
      <c r="G24" s="120">
        <v>96362500</v>
      </c>
      <c r="H24" s="120">
        <v>7709</v>
      </c>
      <c r="I24" s="120">
        <v>96362500</v>
      </c>
    </row>
    <row r="25" spans="2:9" ht="12" customHeight="1">
      <c r="B25" s="87"/>
      <c r="C25" s="117" t="s">
        <v>131</v>
      </c>
      <c r="D25" s="118" t="s">
        <v>50</v>
      </c>
      <c r="E25" s="119">
        <v>55000</v>
      </c>
      <c r="F25" s="120">
        <v>5</v>
      </c>
      <c r="G25" s="120">
        <v>275000</v>
      </c>
      <c r="H25" s="120">
        <v>5</v>
      </c>
      <c r="I25" s="120">
        <v>275000</v>
      </c>
    </row>
    <row r="26" spans="2:9" ht="12" customHeight="1">
      <c r="B26" s="87"/>
      <c r="C26" s="117" t="s">
        <v>91</v>
      </c>
      <c r="D26" s="118" t="s">
        <v>50</v>
      </c>
      <c r="E26" s="119">
        <v>14500</v>
      </c>
      <c r="F26" s="120">
        <v>10</v>
      </c>
      <c r="G26" s="120">
        <v>145000</v>
      </c>
      <c r="H26" s="120">
        <v>10</v>
      </c>
      <c r="I26" s="120">
        <v>145000</v>
      </c>
    </row>
    <row r="27" spans="2:9" ht="12" customHeight="1">
      <c r="B27" s="87"/>
      <c r="C27" s="117" t="s">
        <v>78</v>
      </c>
      <c r="D27" s="118" t="s">
        <v>50</v>
      </c>
      <c r="E27" s="119">
        <v>11500</v>
      </c>
      <c r="F27" s="120">
        <v>50</v>
      </c>
      <c r="G27" s="120">
        <v>575000</v>
      </c>
      <c r="H27" s="120">
        <v>50</v>
      </c>
      <c r="I27" s="120">
        <v>575000</v>
      </c>
    </row>
    <row r="28" spans="2:9" ht="12" customHeight="1">
      <c r="B28" s="87"/>
      <c r="C28" s="117" t="s">
        <v>132</v>
      </c>
      <c r="D28" s="118" t="s">
        <v>50</v>
      </c>
      <c r="E28" s="119">
        <v>10000</v>
      </c>
      <c r="F28" s="120">
        <v>50</v>
      </c>
      <c r="G28" s="120">
        <v>500000</v>
      </c>
      <c r="H28" s="120">
        <v>50</v>
      </c>
      <c r="I28" s="120">
        <v>500000</v>
      </c>
    </row>
    <row r="29" spans="2:9" ht="12" customHeight="1">
      <c r="B29" s="87"/>
      <c r="C29" s="117" t="s">
        <v>133</v>
      </c>
      <c r="D29" s="118" t="s">
        <v>50</v>
      </c>
      <c r="E29" s="119">
        <v>15000</v>
      </c>
      <c r="F29" s="120">
        <v>50</v>
      </c>
      <c r="G29" s="120">
        <v>750000</v>
      </c>
      <c r="H29" s="120">
        <v>50</v>
      </c>
      <c r="I29" s="120">
        <v>750000</v>
      </c>
    </row>
    <row r="30" spans="2:9" ht="12" customHeight="1">
      <c r="B30" s="87"/>
      <c r="C30" s="88" t="s">
        <v>134</v>
      </c>
      <c r="D30" s="87"/>
      <c r="E30" s="89"/>
      <c r="F30" s="103"/>
      <c r="G30" s="103">
        <f>SUM(G24:G29)</f>
        <v>98607500</v>
      </c>
      <c r="H30" s="103"/>
      <c r="I30" s="103">
        <f>SUM(I24:I29)</f>
        <v>98607500</v>
      </c>
    </row>
    <row r="31" spans="2:9" ht="12" customHeight="1">
      <c r="B31" s="87"/>
      <c r="C31" s="117" t="s">
        <v>135</v>
      </c>
      <c r="D31" s="118" t="s">
        <v>51</v>
      </c>
      <c r="E31" s="119">
        <v>2100</v>
      </c>
      <c r="F31" s="120">
        <v>2000</v>
      </c>
      <c r="G31" s="120">
        <v>4200000</v>
      </c>
      <c r="H31" s="120">
        <v>2000</v>
      </c>
      <c r="I31" s="120">
        <v>4200000</v>
      </c>
    </row>
    <row r="32" spans="2:9" ht="12" customHeight="1">
      <c r="B32" s="87"/>
      <c r="C32" s="92" t="s">
        <v>124</v>
      </c>
      <c r="D32" s="93" t="s">
        <v>51</v>
      </c>
      <c r="E32" s="94">
        <v>2100</v>
      </c>
      <c r="F32" s="95">
        <v>3600</v>
      </c>
      <c r="G32" s="95">
        <v>7560000</v>
      </c>
      <c r="H32" s="95">
        <v>8600</v>
      </c>
      <c r="I32" s="95">
        <v>18060000</v>
      </c>
    </row>
    <row r="33" spans="2:9" ht="12" customHeight="1">
      <c r="B33" s="91"/>
      <c r="C33" s="92" t="s">
        <v>136</v>
      </c>
      <c r="D33" s="93" t="s">
        <v>51</v>
      </c>
      <c r="E33" s="94">
        <v>2200</v>
      </c>
      <c r="F33" s="95">
        <v>5000</v>
      </c>
      <c r="G33" s="95">
        <v>11000000</v>
      </c>
      <c r="H33" s="95">
        <v>5000</v>
      </c>
      <c r="I33" s="95">
        <v>11000000</v>
      </c>
    </row>
    <row r="34" spans="2:9" ht="12" customHeight="1">
      <c r="B34" s="87"/>
      <c r="C34" s="88" t="s">
        <v>39</v>
      </c>
      <c r="D34" s="87"/>
      <c r="E34" s="89"/>
      <c r="F34" s="97"/>
      <c r="G34" s="97">
        <f>SUM(G31:G33)</f>
        <v>22760000</v>
      </c>
      <c r="H34" s="97"/>
      <c r="I34" s="97">
        <f>SUM(I31:I33)</f>
        <v>33260000</v>
      </c>
    </row>
    <row r="35" spans="2:9" ht="12" customHeight="1">
      <c r="B35" s="87"/>
      <c r="C35" s="88" t="s">
        <v>137</v>
      </c>
      <c r="D35" s="87"/>
      <c r="E35" s="89"/>
      <c r="F35" s="97"/>
      <c r="G35" s="97">
        <f>+G34+G30+G23+G17</f>
        <v>126217500</v>
      </c>
      <c r="H35" s="97"/>
      <c r="I35" s="97">
        <f>+I34+I30+I23</f>
        <v>136717500</v>
      </c>
    </row>
    <row r="36" spans="2:9" ht="12" customHeight="1">
      <c r="B36" s="91"/>
      <c r="C36" s="92" t="s">
        <v>125</v>
      </c>
      <c r="D36" s="82" t="s">
        <v>46</v>
      </c>
      <c r="E36" s="94">
        <v>25000</v>
      </c>
      <c r="F36" s="99">
        <v>340</v>
      </c>
      <c r="G36" s="99">
        <f>+F36*E36</f>
        <v>8500000</v>
      </c>
      <c r="H36" s="99">
        <v>373</v>
      </c>
      <c r="I36" s="99">
        <v>9325000</v>
      </c>
    </row>
    <row r="37" spans="2:9" ht="12" customHeight="1">
      <c r="B37" s="82"/>
      <c r="C37" s="84" t="s">
        <v>107</v>
      </c>
      <c r="D37" s="82" t="s">
        <v>46</v>
      </c>
      <c r="E37" s="85">
        <v>160000</v>
      </c>
      <c r="F37" s="101">
        <v>150</v>
      </c>
      <c r="G37" s="101">
        <f t="shared" ref="G37" si="1">F37*E37</f>
        <v>24000000</v>
      </c>
      <c r="H37" s="101">
        <v>1294</v>
      </c>
      <c r="I37" s="101">
        <f>+H37*E37</f>
        <v>207040000</v>
      </c>
    </row>
    <row r="38" spans="2:9" ht="12" customHeight="1">
      <c r="B38" s="87" t="s">
        <v>13</v>
      </c>
      <c r="C38" s="88" t="s">
        <v>0</v>
      </c>
      <c r="D38" s="102"/>
      <c r="E38" s="89"/>
      <c r="F38" s="103"/>
      <c r="G38" s="103">
        <f>+G37+G36</f>
        <v>32500000</v>
      </c>
      <c r="H38" s="103"/>
      <c r="I38" s="103">
        <f>+I37+I36</f>
        <v>216365000</v>
      </c>
    </row>
    <row r="39" spans="2:9" ht="12" customHeight="1">
      <c r="B39" s="87" t="s">
        <v>88</v>
      </c>
      <c r="C39" s="88" t="s">
        <v>112</v>
      </c>
      <c r="D39" s="87"/>
      <c r="E39" s="89"/>
      <c r="F39" s="103"/>
      <c r="G39" s="103">
        <f>+G38+G35+G17</f>
        <v>158717500</v>
      </c>
      <c r="H39" s="103"/>
      <c r="I39" s="103">
        <f>+I38+I35+I17</f>
        <v>367804539</v>
      </c>
    </row>
    <row r="40" spans="2:9" ht="12" customHeight="1">
      <c r="B40" s="87"/>
      <c r="C40" s="117" t="s">
        <v>138</v>
      </c>
      <c r="D40" s="118" t="s">
        <v>50</v>
      </c>
      <c r="E40" s="119">
        <v>16000</v>
      </c>
      <c r="F40" s="120">
        <v>402</v>
      </c>
      <c r="G40" s="120">
        <v>6432000</v>
      </c>
      <c r="H40" s="120">
        <v>402</v>
      </c>
      <c r="I40" s="120">
        <v>6432000</v>
      </c>
    </row>
    <row r="41" spans="2:9" ht="12" customHeight="1">
      <c r="B41" s="87"/>
      <c r="C41" s="88" t="s">
        <v>139</v>
      </c>
      <c r="D41" s="87"/>
      <c r="E41" s="89"/>
      <c r="F41" s="103"/>
      <c r="G41" s="103">
        <f>+G40</f>
        <v>6432000</v>
      </c>
      <c r="H41" s="103"/>
      <c r="I41" s="103">
        <f>+I40</f>
        <v>6432000</v>
      </c>
    </row>
    <row r="42" spans="2:9" ht="12" customHeight="1">
      <c r="B42" s="91"/>
      <c r="C42" s="92" t="s">
        <v>119</v>
      </c>
      <c r="D42" s="93" t="s">
        <v>48</v>
      </c>
      <c r="E42" s="94">
        <v>45000</v>
      </c>
      <c r="F42" s="95">
        <v>1121</v>
      </c>
      <c r="G42" s="95">
        <f>+F42*E42</f>
        <v>50445000</v>
      </c>
      <c r="H42" s="104">
        <v>2371.1555499999999</v>
      </c>
      <c r="I42" s="104">
        <f>+H42*E42</f>
        <v>106701999.75</v>
      </c>
    </row>
    <row r="43" spans="2:9" ht="12" customHeight="1">
      <c r="B43" s="91"/>
      <c r="C43" s="92" t="s">
        <v>140</v>
      </c>
      <c r="D43" s="93" t="s">
        <v>48</v>
      </c>
      <c r="E43" s="94">
        <v>465000</v>
      </c>
      <c r="F43" s="95">
        <v>350</v>
      </c>
      <c r="G43" s="95">
        <v>162750000</v>
      </c>
      <c r="H43" s="95">
        <v>350</v>
      </c>
      <c r="I43" s="95">
        <v>162750000</v>
      </c>
    </row>
    <row r="44" spans="2:9" ht="12" customHeight="1">
      <c r="B44" s="91"/>
      <c r="C44" s="92" t="s">
        <v>141</v>
      </c>
      <c r="D44" s="93" t="s">
        <v>48</v>
      </c>
      <c r="E44" s="94">
        <v>530000</v>
      </c>
      <c r="F44" s="95">
        <v>31.6</v>
      </c>
      <c r="G44" s="95">
        <v>16748000</v>
      </c>
      <c r="H44" s="95">
        <v>31.6</v>
      </c>
      <c r="I44" s="95">
        <v>16748000</v>
      </c>
    </row>
    <row r="45" spans="2:9" ht="12" customHeight="1">
      <c r="B45" s="91"/>
      <c r="C45" s="105" t="s">
        <v>120</v>
      </c>
      <c r="D45" s="91"/>
      <c r="E45" s="106"/>
      <c r="F45" s="107"/>
      <c r="G45" s="107">
        <f>+G42+G43+G44</f>
        <v>229943000</v>
      </c>
      <c r="H45" s="107"/>
      <c r="I45" s="108">
        <f>+I42+I43+I44</f>
        <v>286199999.75</v>
      </c>
    </row>
    <row r="46" spans="2:9" ht="12" customHeight="1">
      <c r="B46" s="91"/>
      <c r="C46" s="92" t="s">
        <v>81</v>
      </c>
      <c r="D46" s="93" t="s">
        <v>52</v>
      </c>
      <c r="E46" s="94">
        <v>80000</v>
      </c>
      <c r="F46" s="95"/>
      <c r="G46" s="95">
        <f>+F46*E46</f>
        <v>0</v>
      </c>
      <c r="H46" s="95">
        <v>50</v>
      </c>
      <c r="I46" s="95">
        <f>+H46*E46</f>
        <v>4000000</v>
      </c>
    </row>
    <row r="47" spans="2:9" ht="12" customHeight="1">
      <c r="B47" s="91"/>
      <c r="C47" s="92" t="s">
        <v>99</v>
      </c>
      <c r="D47" s="93" t="s">
        <v>46</v>
      </c>
      <c r="E47" s="94">
        <v>180000</v>
      </c>
      <c r="F47" s="95">
        <v>30</v>
      </c>
      <c r="G47" s="95">
        <v>5400000</v>
      </c>
      <c r="H47" s="95">
        <v>30</v>
      </c>
      <c r="I47" s="95">
        <v>5400000</v>
      </c>
    </row>
    <row r="48" spans="2:9" ht="12" customHeight="1">
      <c r="B48" s="91"/>
      <c r="C48" s="92" t="s">
        <v>57</v>
      </c>
      <c r="D48" s="93" t="s">
        <v>121</v>
      </c>
      <c r="E48" s="94"/>
      <c r="F48" s="95"/>
      <c r="G48" s="95"/>
      <c r="H48" s="95"/>
      <c r="I48" s="95">
        <v>500000</v>
      </c>
    </row>
    <row r="49" spans="2:9" ht="12" customHeight="1">
      <c r="B49" s="91"/>
      <c r="C49" s="92" t="s">
        <v>59</v>
      </c>
      <c r="D49" s="93" t="s">
        <v>46</v>
      </c>
      <c r="E49" s="94">
        <v>80000</v>
      </c>
      <c r="F49" s="95">
        <v>10</v>
      </c>
      <c r="G49" s="95">
        <f>+F49*E49</f>
        <v>800000</v>
      </c>
      <c r="H49" s="95">
        <v>28</v>
      </c>
      <c r="I49" s="95">
        <v>2240000</v>
      </c>
    </row>
    <row r="50" spans="2:9" ht="12" customHeight="1">
      <c r="B50" s="91"/>
      <c r="C50" s="92" t="s">
        <v>126</v>
      </c>
      <c r="D50" s="93" t="s">
        <v>62</v>
      </c>
      <c r="E50" s="94">
        <v>25000</v>
      </c>
      <c r="F50" s="95">
        <v>1000</v>
      </c>
      <c r="G50" s="95">
        <f>+F50*E50</f>
        <v>25000000</v>
      </c>
      <c r="H50" s="95">
        <v>2000</v>
      </c>
      <c r="I50" s="95">
        <v>50000000</v>
      </c>
    </row>
    <row r="51" spans="2:9" ht="12" customHeight="1">
      <c r="B51" s="91"/>
      <c r="C51" s="92" t="s">
        <v>60</v>
      </c>
      <c r="D51" s="93" t="s">
        <v>61</v>
      </c>
      <c r="E51" s="94">
        <v>2600</v>
      </c>
      <c r="F51" s="95">
        <v>200</v>
      </c>
      <c r="G51" s="95">
        <v>520000</v>
      </c>
      <c r="H51" s="95">
        <v>200</v>
      </c>
      <c r="I51" s="95">
        <v>520000</v>
      </c>
    </row>
    <row r="52" spans="2:9" ht="12" customHeight="1">
      <c r="B52" s="91"/>
      <c r="C52" s="92" t="s">
        <v>142</v>
      </c>
      <c r="D52" s="93" t="s">
        <v>83</v>
      </c>
      <c r="E52" s="94">
        <v>63800</v>
      </c>
      <c r="F52" s="95">
        <v>10</v>
      </c>
      <c r="G52" s="95">
        <v>638000</v>
      </c>
      <c r="H52" s="95">
        <v>10</v>
      </c>
      <c r="I52" s="95">
        <v>638000</v>
      </c>
    </row>
    <row r="53" spans="2:9" ht="12" customHeight="1">
      <c r="B53" s="82"/>
      <c r="C53" s="109" t="s">
        <v>84</v>
      </c>
      <c r="D53" s="82" t="s">
        <v>62</v>
      </c>
      <c r="E53" s="85">
        <v>215592</v>
      </c>
      <c r="F53" s="101"/>
      <c r="G53" s="101">
        <f t="shared" ref="G53:G56" si="2">F53*E53</f>
        <v>0</v>
      </c>
      <c r="H53" s="101">
        <v>3</v>
      </c>
      <c r="I53" s="101">
        <f>+H53*E53</f>
        <v>646776</v>
      </c>
    </row>
    <row r="54" spans="2:9" ht="12" customHeight="1">
      <c r="B54" s="82"/>
      <c r="C54" s="109" t="s">
        <v>63</v>
      </c>
      <c r="D54" s="82" t="s">
        <v>62</v>
      </c>
      <c r="E54" s="85">
        <v>275200</v>
      </c>
      <c r="F54" s="101"/>
      <c r="G54" s="101">
        <f t="shared" si="2"/>
        <v>0</v>
      </c>
      <c r="H54" s="101">
        <v>1</v>
      </c>
      <c r="I54" s="101">
        <f t="shared" ref="I54:I56" si="3">+H54*E54</f>
        <v>275200</v>
      </c>
    </row>
    <row r="55" spans="2:9" ht="12" customHeight="1">
      <c r="B55" s="82"/>
      <c r="C55" s="109" t="s">
        <v>64</v>
      </c>
      <c r="D55" s="82" t="s">
        <v>62</v>
      </c>
      <c r="E55" s="85">
        <v>444312</v>
      </c>
      <c r="F55" s="101"/>
      <c r="G55" s="101">
        <f t="shared" si="2"/>
        <v>0</v>
      </c>
      <c r="H55" s="101">
        <v>1</v>
      </c>
      <c r="I55" s="101">
        <f t="shared" si="3"/>
        <v>444312</v>
      </c>
    </row>
    <row r="56" spans="2:9" ht="12" customHeight="1">
      <c r="B56" s="82"/>
      <c r="C56" s="109" t="s">
        <v>65</v>
      </c>
      <c r="D56" s="82" t="s">
        <v>62</v>
      </c>
      <c r="E56" s="85">
        <v>275200</v>
      </c>
      <c r="F56" s="101"/>
      <c r="G56" s="101">
        <f t="shared" si="2"/>
        <v>0</v>
      </c>
      <c r="H56" s="101">
        <v>1</v>
      </c>
      <c r="I56" s="101">
        <f t="shared" si="3"/>
        <v>275200</v>
      </c>
    </row>
    <row r="57" spans="2:9" ht="12" customHeight="1">
      <c r="B57" s="87" t="s">
        <v>14</v>
      </c>
      <c r="C57" s="88" t="s">
        <v>40</v>
      </c>
      <c r="D57" s="87"/>
      <c r="E57" s="89"/>
      <c r="F57" s="103"/>
      <c r="G57" s="103">
        <f>SUM(G46:G56)</f>
        <v>32358000</v>
      </c>
      <c r="H57" s="103"/>
      <c r="I57" s="103">
        <f>SUM(I46:I56)</f>
        <v>64939488</v>
      </c>
    </row>
    <row r="58" spans="2:9" ht="12" customHeight="1">
      <c r="B58" s="87" t="s">
        <v>89</v>
      </c>
      <c r="C58" s="88" t="s">
        <v>113</v>
      </c>
      <c r="D58" s="87"/>
      <c r="E58" s="89"/>
      <c r="F58" s="103"/>
      <c r="G58" s="103">
        <f>+G57+G45+G41</f>
        <v>268733000</v>
      </c>
      <c r="H58" s="103"/>
      <c r="I58" s="90">
        <f>+I57+I45+I41</f>
        <v>357571487.75</v>
      </c>
    </row>
    <row r="59" spans="2:9" ht="12" customHeight="1">
      <c r="B59" s="87" t="s">
        <v>18</v>
      </c>
      <c r="C59" s="88" t="s">
        <v>114</v>
      </c>
      <c r="D59" s="87"/>
      <c r="E59" s="89"/>
      <c r="F59" s="103"/>
      <c r="G59" s="103">
        <f>G58+G39</f>
        <v>427450500</v>
      </c>
      <c r="H59" s="103"/>
      <c r="I59" s="90">
        <f>I58+I39</f>
        <v>725376026.75</v>
      </c>
    </row>
    <row r="60" spans="2:9" ht="12" customHeight="1">
      <c r="B60" s="87" t="s">
        <v>19</v>
      </c>
      <c r="C60" s="121" t="s">
        <v>11</v>
      </c>
      <c r="D60" s="122"/>
      <c r="E60" s="123"/>
      <c r="F60" s="125"/>
      <c r="G60" s="125">
        <f>G59*0.1</f>
        <v>42745050</v>
      </c>
      <c r="H60" s="125"/>
      <c r="I60" s="124">
        <f t="shared" ref="I60" si="4">I59*0.1</f>
        <v>72537602.674999997</v>
      </c>
    </row>
    <row r="61" spans="2:9" ht="12" customHeight="1">
      <c r="B61" s="87" t="s">
        <v>90</v>
      </c>
      <c r="C61" s="88" t="s">
        <v>115</v>
      </c>
      <c r="D61" s="87"/>
      <c r="E61" s="89"/>
      <c r="F61" s="97"/>
      <c r="G61" s="97">
        <f>G59+G60</f>
        <v>470195550</v>
      </c>
      <c r="H61" s="97"/>
      <c r="I61" s="98">
        <f t="shared" ref="I61" si="5">I59+I60</f>
        <v>797913629.42499995</v>
      </c>
    </row>
    <row r="62" spans="2:9" ht="9.75" customHeight="1">
      <c r="B62" s="16"/>
      <c r="C62" s="17"/>
      <c r="D62" s="16"/>
      <c r="E62" s="18"/>
      <c r="F62" s="19"/>
      <c r="G62" s="18"/>
      <c r="H62" s="18"/>
      <c r="I62" s="18"/>
    </row>
    <row r="63" spans="2:9" ht="15">
      <c r="C63" s="2" t="s">
        <v>5</v>
      </c>
    </row>
    <row r="64" spans="2:9">
      <c r="C64" s="1" t="s">
        <v>66</v>
      </c>
      <c r="G64" s="163" t="s">
        <v>111</v>
      </c>
      <c r="H64" s="163"/>
    </row>
    <row r="65" spans="3:8" s="1" customFormat="1">
      <c r="G65" s="77"/>
      <c r="H65" s="77"/>
    </row>
    <row r="66" spans="3:8" s="1" customFormat="1">
      <c r="C66" s="1" t="s">
        <v>67</v>
      </c>
      <c r="G66" s="163" t="s">
        <v>127</v>
      </c>
      <c r="H66" s="163"/>
    </row>
    <row r="67" spans="3:8" s="1" customFormat="1">
      <c r="G67" s="77"/>
      <c r="H67" s="77"/>
    </row>
    <row r="68" spans="3:8" s="1" customFormat="1">
      <c r="C68" s="3" t="s">
        <v>71</v>
      </c>
      <c r="G68" s="163" t="s">
        <v>116</v>
      </c>
      <c r="H68" s="163"/>
    </row>
    <row r="70" spans="3:8" s="1" customFormat="1" ht="15">
      <c r="C70" s="2" t="s">
        <v>1</v>
      </c>
    </row>
    <row r="71" spans="3:8" s="1" customFormat="1" ht="13.5" customHeight="1">
      <c r="C71" s="1" t="s">
        <v>35</v>
      </c>
      <c r="G71" s="1" t="s">
        <v>45</v>
      </c>
    </row>
    <row r="72" spans="3:8" s="1" customFormat="1" ht="15">
      <c r="C72" s="2" t="s">
        <v>2</v>
      </c>
    </row>
    <row r="73" spans="3:8" s="1" customFormat="1" ht="15.75" customHeight="1">
      <c r="C73" s="1" t="s">
        <v>34</v>
      </c>
      <c r="G73" s="163" t="s">
        <v>75</v>
      </c>
      <c r="H73" s="163"/>
    </row>
    <row r="74" spans="3:8" s="1" customFormat="1" ht="15.75" customHeight="1">
      <c r="G74" s="77"/>
      <c r="H74" s="77"/>
    </row>
    <row r="75" spans="3:8" s="1" customFormat="1" ht="15.75" customHeight="1">
      <c r="C75" s="1" t="s">
        <v>34</v>
      </c>
      <c r="G75" s="1" t="s">
        <v>44</v>
      </c>
    </row>
  </sheetData>
  <mergeCells count="18">
    <mergeCell ref="E7:H7"/>
    <mergeCell ref="B1:I1"/>
    <mergeCell ref="B2:I2"/>
    <mergeCell ref="B3:I3"/>
    <mergeCell ref="C5:I5"/>
    <mergeCell ref="C6:I6"/>
    <mergeCell ref="G64:H64"/>
    <mergeCell ref="G66:H66"/>
    <mergeCell ref="G68:H68"/>
    <mergeCell ref="G73:H73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25" right="0.25" top="0.8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opLeftCell="A4"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72" t="s">
        <v>41</v>
      </c>
      <c r="C1" s="172"/>
      <c r="D1" s="172"/>
      <c r="E1" s="172"/>
      <c r="F1" s="172"/>
      <c r="G1" s="172"/>
      <c r="H1" s="172"/>
      <c r="I1" s="172"/>
    </row>
    <row r="2" spans="2:9" ht="10.5" customHeight="1">
      <c r="B2" s="172" t="s">
        <v>42</v>
      </c>
      <c r="C2" s="172"/>
      <c r="D2" s="172"/>
      <c r="E2" s="172"/>
      <c r="F2" s="172"/>
      <c r="G2" s="172"/>
      <c r="H2" s="172"/>
      <c r="I2" s="172"/>
    </row>
    <row r="3" spans="2:9" ht="10.5" customHeight="1">
      <c r="B3" s="172" t="s">
        <v>43</v>
      </c>
      <c r="C3" s="172"/>
      <c r="D3" s="172"/>
      <c r="E3" s="172"/>
      <c r="F3" s="172"/>
      <c r="G3" s="172"/>
      <c r="H3" s="172"/>
      <c r="I3" s="172"/>
    </row>
    <row r="4" spans="2:9" ht="5.25" customHeight="1"/>
    <row r="5" spans="2:9" ht="12" customHeight="1">
      <c r="B5" s="78"/>
      <c r="C5" s="173" t="s">
        <v>69</v>
      </c>
      <c r="D5" s="173"/>
      <c r="E5" s="173"/>
      <c r="F5" s="173"/>
      <c r="G5" s="173"/>
      <c r="H5" s="173"/>
      <c r="I5" s="173"/>
    </row>
    <row r="6" spans="2:9" ht="12" customHeight="1">
      <c r="B6" s="78"/>
      <c r="C6" s="173" t="s">
        <v>33</v>
      </c>
      <c r="D6" s="173"/>
      <c r="E6" s="173"/>
      <c r="F6" s="173"/>
      <c r="G6" s="173"/>
      <c r="H6" s="173"/>
      <c r="I6" s="173"/>
    </row>
    <row r="7" spans="2:9" ht="12" customHeight="1">
      <c r="B7" s="78"/>
      <c r="C7" s="116"/>
      <c r="D7" s="116"/>
      <c r="E7" s="180" t="s">
        <v>110</v>
      </c>
      <c r="F7" s="180"/>
      <c r="G7" s="180"/>
      <c r="H7" s="180"/>
      <c r="I7" s="80"/>
    </row>
    <row r="8" spans="2:9" ht="12" customHeight="1">
      <c r="B8" s="178" t="s">
        <v>156</v>
      </c>
      <c r="C8" s="178"/>
      <c r="D8" s="178"/>
      <c r="E8" s="178"/>
      <c r="F8" s="178"/>
      <c r="G8" s="178"/>
      <c r="H8" s="178"/>
      <c r="I8" s="178"/>
    </row>
    <row r="9" spans="2:9" ht="3.75" customHeight="1">
      <c r="B9" s="113"/>
      <c r="C9" s="113"/>
      <c r="D9" s="113"/>
      <c r="E9" s="113"/>
      <c r="F9" s="113"/>
      <c r="G9" s="113"/>
      <c r="H9" s="113"/>
      <c r="I9" s="113"/>
    </row>
    <row r="10" spans="2:9" ht="12" customHeight="1">
      <c r="B10" s="179" t="s">
        <v>157</v>
      </c>
      <c r="C10" s="179"/>
      <c r="D10" s="179"/>
      <c r="E10" s="179"/>
      <c r="F10" s="179"/>
      <c r="G10" s="179"/>
      <c r="H10" s="179"/>
      <c r="I10" s="179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74" t="s">
        <v>32</v>
      </c>
      <c r="C12" s="174" t="s">
        <v>6</v>
      </c>
      <c r="D12" s="175" t="s">
        <v>28</v>
      </c>
      <c r="E12" s="175" t="s">
        <v>29</v>
      </c>
      <c r="F12" s="177" t="s">
        <v>30</v>
      </c>
      <c r="G12" s="177"/>
      <c r="H12" s="177" t="s">
        <v>31</v>
      </c>
      <c r="I12" s="177"/>
    </row>
    <row r="13" spans="2:9" ht="12" customHeight="1">
      <c r="B13" s="174"/>
      <c r="C13" s="174"/>
      <c r="D13" s="176"/>
      <c r="E13" s="176"/>
      <c r="F13" s="114" t="s">
        <v>7</v>
      </c>
      <c r="G13" s="114" t="s">
        <v>0</v>
      </c>
      <c r="H13" s="114" t="s">
        <v>7</v>
      </c>
      <c r="I13" s="114" t="s">
        <v>0</v>
      </c>
    </row>
    <row r="14" spans="2:9" ht="12" customHeight="1">
      <c r="B14" s="114">
        <v>0</v>
      </c>
      <c r="C14" s="114">
        <v>1</v>
      </c>
      <c r="D14" s="115">
        <v>2</v>
      </c>
      <c r="E14" s="115">
        <v>3</v>
      </c>
      <c r="F14" s="114">
        <v>4</v>
      </c>
      <c r="G14" s="114">
        <v>5</v>
      </c>
      <c r="H14" s="114">
        <v>6</v>
      </c>
      <c r="I14" s="114">
        <v>7</v>
      </c>
    </row>
    <row r="15" spans="2:9" ht="12" customHeight="1">
      <c r="B15" s="114"/>
      <c r="C15" s="84" t="s">
        <v>4</v>
      </c>
      <c r="D15" s="114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14"/>
      <c r="C16" s="84" t="s">
        <v>3</v>
      </c>
      <c r="D16" s="114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40</v>
      </c>
      <c r="G18" s="101">
        <f>+F18*E18</f>
        <v>1800000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15</v>
      </c>
      <c r="G19" s="101">
        <f>+F19*E19</f>
        <v>1800000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9</v>
      </c>
      <c r="G20" s="101">
        <f t="shared" ref="G20:G22" si="0">+F20*E20</f>
        <v>1350000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140</v>
      </c>
      <c r="G21" s="101">
        <f t="shared" si="0"/>
        <v>5600000</v>
      </c>
      <c r="H21" s="120">
        <v>200</v>
      </c>
      <c r="I21" s="101">
        <f t="shared" si="1"/>
        <v>8000000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100</v>
      </c>
      <c r="G22" s="101">
        <f t="shared" si="0"/>
        <v>2000000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12550000</v>
      </c>
      <c r="H23" s="103"/>
      <c r="I23" s="103">
        <f>SUM(I18:I22)</f>
        <v>17400000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7">
        <v>400</v>
      </c>
      <c r="G24" s="101">
        <f>+F24*E24</f>
        <v>30000000</v>
      </c>
      <c r="H24" s="128">
        <v>400</v>
      </c>
      <c r="I24" s="101">
        <f>+H24*E24</f>
        <v>30000000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7">
        <v>400</v>
      </c>
      <c r="G25" s="101">
        <f>+F25*E25</f>
        <v>7200000</v>
      </c>
      <c r="H25" s="128">
        <v>400</v>
      </c>
      <c r="I25" s="101">
        <f>+H25*E25</f>
        <v>7200000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500</v>
      </c>
      <c r="G26" s="101">
        <f>+F26*E26</f>
        <v>100000000</v>
      </c>
      <c r="H26" s="130">
        <f>+F26</f>
        <v>500</v>
      </c>
      <c r="I26" s="101">
        <f t="shared" ref="I26" si="3">+H26*E26</f>
        <v>100000000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500</v>
      </c>
      <c r="G27" s="101">
        <f>+F27*E27</f>
        <v>6250000</v>
      </c>
      <c r="H27" s="130">
        <f>+F27</f>
        <v>500</v>
      </c>
      <c r="I27" s="101">
        <f>+H27*E27</f>
        <v>6250000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143450000</v>
      </c>
      <c r="H28" s="130"/>
      <c r="I28" s="131">
        <f t="shared" ref="I28" si="5">SUM(I24:I27)</f>
        <v>143450000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>
        <v>25</v>
      </c>
      <c r="G30" s="120">
        <f t="shared" ref="G30:G36" si="6">+F30*E30</f>
        <v>1375000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91</v>
      </c>
      <c r="D31" s="118" t="s">
        <v>50</v>
      </c>
      <c r="E31" s="119">
        <v>14500</v>
      </c>
      <c r="F31" s="120">
        <v>15</v>
      </c>
      <c r="G31" s="120">
        <f t="shared" si="6"/>
        <v>217500</v>
      </c>
      <c r="H31" s="120">
        <v>25</v>
      </c>
      <c r="I31" s="101">
        <f t="shared" ref="I31" si="7">+H31*E31</f>
        <v>362500</v>
      </c>
    </row>
    <row r="32" spans="2:9" ht="12" customHeight="1">
      <c r="B32" s="87"/>
      <c r="C32" s="117" t="s">
        <v>78</v>
      </c>
      <c r="D32" s="118" t="s">
        <v>50</v>
      </c>
      <c r="E32" s="119">
        <v>11500</v>
      </c>
      <c r="F32" s="120">
        <v>90</v>
      </c>
      <c r="G32" s="120">
        <f t="shared" si="6"/>
        <v>1035000</v>
      </c>
      <c r="H32" s="120">
        <v>140</v>
      </c>
      <c r="I32" s="101">
        <f>+H32*E32</f>
        <v>1610000</v>
      </c>
    </row>
    <row r="33" spans="2:9" ht="12" customHeight="1">
      <c r="B33" s="87"/>
      <c r="C33" s="117" t="s">
        <v>132</v>
      </c>
      <c r="D33" s="118" t="s">
        <v>50</v>
      </c>
      <c r="E33" s="119">
        <v>10000</v>
      </c>
      <c r="F33" s="120">
        <v>93</v>
      </c>
      <c r="G33" s="120">
        <f t="shared" si="6"/>
        <v>930000</v>
      </c>
      <c r="H33" s="120">
        <v>143</v>
      </c>
      <c r="I33" s="101">
        <f>+H33*E33</f>
        <v>1430000</v>
      </c>
    </row>
    <row r="34" spans="2:9" ht="12" customHeight="1">
      <c r="B34" s="87"/>
      <c r="C34" s="117" t="s">
        <v>151</v>
      </c>
      <c r="D34" s="118" t="s">
        <v>50</v>
      </c>
      <c r="E34" s="119">
        <v>9000</v>
      </c>
      <c r="F34" s="120">
        <v>40</v>
      </c>
      <c r="G34" s="120">
        <f t="shared" si="6"/>
        <v>360000</v>
      </c>
      <c r="H34" s="120">
        <v>40</v>
      </c>
      <c r="I34" s="101">
        <f>+H34*E34</f>
        <v>360000</v>
      </c>
    </row>
    <row r="35" spans="2:9" ht="12" customHeight="1">
      <c r="B35" s="87"/>
      <c r="C35" s="117" t="s">
        <v>133</v>
      </c>
      <c r="D35" s="118" t="s">
        <v>50</v>
      </c>
      <c r="E35" s="119">
        <v>15000</v>
      </c>
      <c r="F35" s="120">
        <v>150</v>
      </c>
      <c r="G35" s="120">
        <f t="shared" si="6"/>
        <v>2250000</v>
      </c>
      <c r="H35" s="120">
        <v>200</v>
      </c>
      <c r="I35" s="101">
        <f t="shared" ref="I35" si="8">+H35*E35</f>
        <v>3000000</v>
      </c>
    </row>
    <row r="36" spans="2:9" ht="12" customHeight="1">
      <c r="B36" s="87"/>
      <c r="C36" s="117" t="s">
        <v>152</v>
      </c>
      <c r="D36" s="118" t="s">
        <v>50</v>
      </c>
      <c r="E36" s="119">
        <v>12300</v>
      </c>
      <c r="F36" s="120">
        <v>150</v>
      </c>
      <c r="G36" s="120">
        <f t="shared" si="6"/>
        <v>1845000</v>
      </c>
      <c r="H36" s="120">
        <v>150</v>
      </c>
      <c r="I36" s="101">
        <f>+H36*E36</f>
        <v>1845000</v>
      </c>
    </row>
    <row r="37" spans="2:9" ht="12" customHeight="1">
      <c r="B37" s="87"/>
      <c r="C37" s="88" t="s">
        <v>134</v>
      </c>
      <c r="D37" s="87"/>
      <c r="E37" s="89"/>
      <c r="F37" s="103"/>
      <c r="G37" s="103">
        <f>SUM(G29:G36)</f>
        <v>8012500</v>
      </c>
      <c r="H37" s="103"/>
      <c r="I37" s="103">
        <f>SUM(I29:I36)</f>
        <v>106620000</v>
      </c>
    </row>
    <row r="38" spans="2:9" ht="12" customHeight="1">
      <c r="B38" s="87"/>
      <c r="C38" s="117" t="s">
        <v>135</v>
      </c>
      <c r="D38" s="118" t="s">
        <v>51</v>
      </c>
      <c r="E38" s="119">
        <v>2100</v>
      </c>
      <c r="F38" s="120">
        <v>6000</v>
      </c>
      <c r="G38" s="120">
        <f>+F38*E38</f>
        <v>12600000</v>
      </c>
      <c r="H38" s="120">
        <v>8000</v>
      </c>
      <c r="I38" s="101">
        <f>+H38*E38</f>
        <v>16800000</v>
      </c>
    </row>
    <row r="39" spans="2:9" ht="12" customHeight="1">
      <c r="B39" s="87"/>
      <c r="C39" s="92" t="s">
        <v>124</v>
      </c>
      <c r="D39" s="93" t="s">
        <v>51</v>
      </c>
      <c r="E39" s="94">
        <v>2100</v>
      </c>
      <c r="F39" s="95"/>
      <c r="G39" s="120">
        <f t="shared" ref="G39:G40" si="9">+F39*E39</f>
        <v>0</v>
      </c>
      <c r="H39" s="95">
        <v>8600</v>
      </c>
      <c r="I39" s="101">
        <f>+H39*E39</f>
        <v>18060000</v>
      </c>
    </row>
    <row r="40" spans="2:9" ht="12" customHeight="1">
      <c r="B40" s="91"/>
      <c r="C40" s="92" t="s">
        <v>136</v>
      </c>
      <c r="D40" s="93" t="s">
        <v>51</v>
      </c>
      <c r="E40" s="94">
        <v>2200</v>
      </c>
      <c r="F40" s="95">
        <v>5000</v>
      </c>
      <c r="G40" s="120">
        <f t="shared" si="9"/>
        <v>11000000</v>
      </c>
      <c r="H40" s="95">
        <v>10000</v>
      </c>
      <c r="I40" s="101">
        <f t="shared" ref="I40" si="10">+H40*E40</f>
        <v>22000000</v>
      </c>
    </row>
    <row r="41" spans="2:9" ht="12" customHeight="1">
      <c r="B41" s="87"/>
      <c r="C41" s="88" t="s">
        <v>39</v>
      </c>
      <c r="D41" s="87"/>
      <c r="E41" s="89"/>
      <c r="F41" s="97"/>
      <c r="G41" s="97">
        <f>SUM(G38:G40)</f>
        <v>23600000</v>
      </c>
      <c r="H41" s="97"/>
      <c r="I41" s="97">
        <f>SUM(I38:I40)</f>
        <v>56860000</v>
      </c>
    </row>
    <row r="42" spans="2:9" ht="12" customHeight="1">
      <c r="B42" s="87"/>
      <c r="C42" s="88" t="s">
        <v>137</v>
      </c>
      <c r="D42" s="87"/>
      <c r="E42" s="89"/>
      <c r="F42" s="97"/>
      <c r="G42" s="97">
        <f>+G41+G37+G28+G23+G17</f>
        <v>187612500</v>
      </c>
      <c r="H42" s="97"/>
      <c r="I42" s="97">
        <f>+I41+I37+I28+I23</f>
        <v>324330000</v>
      </c>
    </row>
    <row r="43" spans="2:9" ht="12" customHeight="1">
      <c r="B43" s="91"/>
      <c r="C43" s="92" t="s">
        <v>153</v>
      </c>
      <c r="D43" s="114" t="s">
        <v>46</v>
      </c>
      <c r="E43" s="94">
        <v>25000</v>
      </c>
      <c r="F43" s="99">
        <v>1020</v>
      </c>
      <c r="G43" s="120">
        <f>+F43*E43</f>
        <v>25500000</v>
      </c>
      <c r="H43" s="99">
        <v>1393</v>
      </c>
      <c r="I43" s="101">
        <f>+H43*E43</f>
        <v>34825000</v>
      </c>
    </row>
    <row r="44" spans="2:9" ht="12" customHeight="1">
      <c r="B44" s="114"/>
      <c r="C44" s="84" t="s">
        <v>107</v>
      </c>
      <c r="D44" s="114" t="s">
        <v>46</v>
      </c>
      <c r="E44" s="85">
        <v>160000</v>
      </c>
      <c r="F44" s="101"/>
      <c r="G44" s="120">
        <f>+F44*E44</f>
        <v>0</v>
      </c>
      <c r="H44" s="101">
        <v>1294</v>
      </c>
      <c r="I44" s="101">
        <f>+H44*E44</f>
        <v>207040000</v>
      </c>
    </row>
    <row r="45" spans="2:9" ht="12" customHeight="1">
      <c r="B45" s="87" t="s">
        <v>13</v>
      </c>
      <c r="C45" s="88" t="s">
        <v>0</v>
      </c>
      <c r="D45" s="102"/>
      <c r="E45" s="89"/>
      <c r="F45" s="103"/>
      <c r="G45" s="103">
        <f>+G44+G43</f>
        <v>25500000</v>
      </c>
      <c r="H45" s="103"/>
      <c r="I45" s="103">
        <f>+I44+I43</f>
        <v>241865000</v>
      </c>
    </row>
    <row r="46" spans="2:9" ht="12" customHeight="1">
      <c r="B46" s="87" t="s">
        <v>88</v>
      </c>
      <c r="C46" s="88" t="s">
        <v>112</v>
      </c>
      <c r="D46" s="87"/>
      <c r="E46" s="89"/>
      <c r="F46" s="103"/>
      <c r="G46" s="103">
        <f>+G45+G42+G17</f>
        <v>213112500</v>
      </c>
      <c r="H46" s="103"/>
      <c r="I46" s="103">
        <f>+I45+I42+I17</f>
        <v>580917039</v>
      </c>
    </row>
    <row r="47" spans="2:9" ht="12" customHeight="1">
      <c r="B47" s="87"/>
      <c r="C47" s="117" t="s">
        <v>138</v>
      </c>
      <c r="D47" s="118" t="s">
        <v>50</v>
      </c>
      <c r="E47" s="119">
        <v>16000</v>
      </c>
      <c r="F47" s="120"/>
      <c r="G47" s="120">
        <f>+F47*E47</f>
        <v>0</v>
      </c>
      <c r="H47" s="120">
        <v>402</v>
      </c>
      <c r="I47" s="101">
        <f>+H47*E47</f>
        <v>6432000</v>
      </c>
    </row>
    <row r="48" spans="2:9" ht="12" customHeight="1">
      <c r="B48" s="87"/>
      <c r="C48" s="88" t="s">
        <v>139</v>
      </c>
      <c r="D48" s="87"/>
      <c r="E48" s="89"/>
      <c r="F48" s="103"/>
      <c r="G48" s="103">
        <f>+G47</f>
        <v>0</v>
      </c>
      <c r="H48" s="103"/>
      <c r="I48" s="103">
        <f>+I47</f>
        <v>6432000</v>
      </c>
    </row>
    <row r="49" spans="2:9" ht="12" customHeight="1">
      <c r="B49" s="91"/>
      <c r="C49" s="92" t="s">
        <v>119</v>
      </c>
      <c r="D49" s="93" t="s">
        <v>48</v>
      </c>
      <c r="E49" s="94">
        <v>45000</v>
      </c>
      <c r="F49" s="95"/>
      <c r="G49" s="120">
        <f>+F49*E49</f>
        <v>0</v>
      </c>
      <c r="H49" s="104">
        <v>2371.1555499999999</v>
      </c>
      <c r="I49" s="101">
        <f>+H49*E49</f>
        <v>106701999.75</v>
      </c>
    </row>
    <row r="50" spans="2:9" ht="12" customHeight="1">
      <c r="B50" s="91"/>
      <c r="C50" s="92" t="s">
        <v>140</v>
      </c>
      <c r="D50" s="93" t="s">
        <v>48</v>
      </c>
      <c r="E50" s="94">
        <v>465000</v>
      </c>
      <c r="F50" s="95"/>
      <c r="G50" s="120">
        <f t="shared" ref="G50:G52" si="11">+F50*E50</f>
        <v>0</v>
      </c>
      <c r="H50" s="95">
        <v>350</v>
      </c>
      <c r="I50" s="101">
        <f t="shared" ref="I50:I52" si="12">+H50*E50</f>
        <v>162750000</v>
      </c>
    </row>
    <row r="51" spans="2:9" ht="12" customHeight="1">
      <c r="B51" s="91"/>
      <c r="C51" s="92" t="s">
        <v>141</v>
      </c>
      <c r="D51" s="93" t="s">
        <v>48</v>
      </c>
      <c r="E51" s="94">
        <v>530000</v>
      </c>
      <c r="F51" s="95"/>
      <c r="G51" s="120">
        <f t="shared" si="11"/>
        <v>0</v>
      </c>
      <c r="H51" s="138">
        <v>31.6</v>
      </c>
      <c r="I51" s="101">
        <f t="shared" si="12"/>
        <v>16748000</v>
      </c>
    </row>
    <row r="52" spans="2:9" ht="12" customHeight="1">
      <c r="B52" s="91"/>
      <c r="C52" s="92" t="s">
        <v>154</v>
      </c>
      <c r="D52" s="93" t="s">
        <v>155</v>
      </c>
      <c r="E52" s="94">
        <v>62000</v>
      </c>
      <c r="F52" s="95">
        <v>641</v>
      </c>
      <c r="G52" s="120">
        <f t="shared" si="11"/>
        <v>39742000</v>
      </c>
      <c r="H52" s="95">
        <v>641</v>
      </c>
      <c r="I52" s="101">
        <f t="shared" si="12"/>
        <v>39742000</v>
      </c>
    </row>
    <row r="53" spans="2:9" ht="12" customHeight="1">
      <c r="B53" s="91"/>
      <c r="C53" s="105" t="s">
        <v>120</v>
      </c>
      <c r="D53" s="91"/>
      <c r="E53" s="106"/>
      <c r="F53" s="107"/>
      <c r="G53" s="107">
        <f>+G49+G50+G51+G52</f>
        <v>39742000</v>
      </c>
      <c r="H53" s="107"/>
      <c r="I53" s="108">
        <f>+I49+I50+I51+I52</f>
        <v>325941999.75</v>
      </c>
    </row>
    <row r="54" spans="2:9" ht="12" customHeight="1">
      <c r="B54" s="91"/>
      <c r="C54" s="92" t="s">
        <v>81</v>
      </c>
      <c r="D54" s="93" t="s">
        <v>52</v>
      </c>
      <c r="E54" s="94">
        <v>80000</v>
      </c>
      <c r="F54" s="95"/>
      <c r="G54" s="95">
        <f>+F54*E54</f>
        <v>0</v>
      </c>
      <c r="H54" s="95">
        <v>50</v>
      </c>
      <c r="I54" s="101">
        <f>+H54*E54</f>
        <v>4000000</v>
      </c>
    </row>
    <row r="55" spans="2:9" ht="12" customHeight="1">
      <c r="B55" s="91"/>
      <c r="C55" s="92" t="s">
        <v>99</v>
      </c>
      <c r="D55" s="93" t="s">
        <v>46</v>
      </c>
      <c r="E55" s="94">
        <v>180000</v>
      </c>
      <c r="F55" s="95"/>
      <c r="G55" s="95">
        <f t="shared" ref="G55:G64" si="13">+F55*E55</f>
        <v>0</v>
      </c>
      <c r="H55" s="95">
        <v>30</v>
      </c>
      <c r="I55" s="101">
        <f t="shared" ref="I55:I64" si="14">+H55*E55</f>
        <v>5400000</v>
      </c>
    </row>
    <row r="56" spans="2:9" ht="12" customHeight="1">
      <c r="B56" s="91"/>
      <c r="C56" s="92" t="s">
        <v>57</v>
      </c>
      <c r="D56" s="93" t="s">
        <v>121</v>
      </c>
      <c r="E56" s="94"/>
      <c r="F56" s="95"/>
      <c r="G56" s="95">
        <f t="shared" si="13"/>
        <v>0</v>
      </c>
      <c r="H56" s="95"/>
      <c r="I56" s="101">
        <v>500000</v>
      </c>
    </row>
    <row r="57" spans="2:9" ht="12" customHeight="1">
      <c r="B57" s="91"/>
      <c r="C57" s="92" t="s">
        <v>59</v>
      </c>
      <c r="D57" s="93" t="s">
        <v>46</v>
      </c>
      <c r="E57" s="94">
        <v>80000</v>
      </c>
      <c r="F57" s="95"/>
      <c r="G57" s="95">
        <f t="shared" si="13"/>
        <v>0</v>
      </c>
      <c r="H57" s="95">
        <v>28</v>
      </c>
      <c r="I57" s="101">
        <f t="shared" si="14"/>
        <v>2240000</v>
      </c>
    </row>
    <row r="58" spans="2:9" ht="12" customHeight="1">
      <c r="B58" s="91"/>
      <c r="C58" s="92" t="s">
        <v>126</v>
      </c>
      <c r="D58" s="93" t="s">
        <v>62</v>
      </c>
      <c r="E58" s="94">
        <v>25000</v>
      </c>
      <c r="F58" s="95"/>
      <c r="G58" s="95">
        <f t="shared" si="13"/>
        <v>0</v>
      </c>
      <c r="H58" s="95">
        <v>2000</v>
      </c>
      <c r="I58" s="101">
        <f t="shared" si="14"/>
        <v>50000000</v>
      </c>
    </row>
    <row r="59" spans="2:9" ht="12" customHeight="1">
      <c r="B59" s="91"/>
      <c r="C59" s="92" t="s">
        <v>60</v>
      </c>
      <c r="D59" s="93" t="s">
        <v>61</v>
      </c>
      <c r="E59" s="94">
        <v>2600</v>
      </c>
      <c r="F59" s="95">
        <v>160</v>
      </c>
      <c r="G59" s="95">
        <f t="shared" si="13"/>
        <v>416000</v>
      </c>
      <c r="H59" s="95">
        <v>360</v>
      </c>
      <c r="I59" s="101">
        <f t="shared" si="14"/>
        <v>936000</v>
      </c>
    </row>
    <row r="60" spans="2:9" ht="12" customHeight="1">
      <c r="B60" s="91"/>
      <c r="C60" s="92" t="s">
        <v>142</v>
      </c>
      <c r="D60" s="93" t="s">
        <v>83</v>
      </c>
      <c r="E60" s="94">
        <v>63800</v>
      </c>
      <c r="F60" s="95">
        <v>5</v>
      </c>
      <c r="G60" s="95">
        <f t="shared" si="13"/>
        <v>319000</v>
      </c>
      <c r="H60" s="95">
        <v>15</v>
      </c>
      <c r="I60" s="101">
        <f t="shared" si="14"/>
        <v>957000</v>
      </c>
    </row>
    <row r="61" spans="2:9" ht="12" customHeight="1">
      <c r="B61" s="114"/>
      <c r="C61" s="109" t="s">
        <v>84</v>
      </c>
      <c r="D61" s="114" t="s">
        <v>62</v>
      </c>
      <c r="E61" s="85">
        <v>215592</v>
      </c>
      <c r="F61" s="101"/>
      <c r="G61" s="95">
        <f t="shared" si="13"/>
        <v>0</v>
      </c>
      <c r="H61" s="101">
        <v>3</v>
      </c>
      <c r="I61" s="101">
        <f t="shared" si="14"/>
        <v>646776</v>
      </c>
    </row>
    <row r="62" spans="2:9" ht="12" customHeight="1">
      <c r="B62" s="114"/>
      <c r="C62" s="109" t="s">
        <v>63</v>
      </c>
      <c r="D62" s="114" t="s">
        <v>62</v>
      </c>
      <c r="E62" s="85">
        <v>275200</v>
      </c>
      <c r="F62" s="101"/>
      <c r="G62" s="95">
        <f t="shared" si="13"/>
        <v>0</v>
      </c>
      <c r="H62" s="101">
        <v>1</v>
      </c>
      <c r="I62" s="101">
        <f t="shared" si="14"/>
        <v>275200</v>
      </c>
    </row>
    <row r="63" spans="2:9" ht="12" customHeight="1">
      <c r="B63" s="114"/>
      <c r="C63" s="109" t="s">
        <v>64</v>
      </c>
      <c r="D63" s="114" t="s">
        <v>62</v>
      </c>
      <c r="E63" s="85">
        <v>444312</v>
      </c>
      <c r="F63" s="101"/>
      <c r="G63" s="95">
        <f t="shared" si="13"/>
        <v>0</v>
      </c>
      <c r="H63" s="101">
        <v>1</v>
      </c>
      <c r="I63" s="101">
        <f t="shared" si="14"/>
        <v>444312</v>
      </c>
    </row>
    <row r="64" spans="2:9" ht="12" customHeight="1">
      <c r="B64" s="114"/>
      <c r="C64" s="109" t="s">
        <v>65</v>
      </c>
      <c r="D64" s="114" t="s">
        <v>62</v>
      </c>
      <c r="E64" s="85">
        <v>275200</v>
      </c>
      <c r="F64" s="101"/>
      <c r="G64" s="95">
        <f t="shared" si="13"/>
        <v>0</v>
      </c>
      <c r="H64" s="101">
        <v>1</v>
      </c>
      <c r="I64" s="101">
        <f t="shared" si="14"/>
        <v>275200</v>
      </c>
    </row>
    <row r="65" spans="2:9" ht="12" customHeight="1">
      <c r="B65" s="87" t="s">
        <v>14</v>
      </c>
      <c r="C65" s="88" t="s">
        <v>40</v>
      </c>
      <c r="D65" s="87"/>
      <c r="E65" s="89"/>
      <c r="F65" s="103"/>
      <c r="G65" s="103">
        <f>SUM(G54:G64)</f>
        <v>735000</v>
      </c>
      <c r="H65" s="103"/>
      <c r="I65" s="103">
        <f>SUM(I54:I64)</f>
        <v>65674488</v>
      </c>
    </row>
    <row r="66" spans="2:9" ht="12" customHeight="1">
      <c r="B66" s="87" t="s">
        <v>89</v>
      </c>
      <c r="C66" s="88" t="s">
        <v>113</v>
      </c>
      <c r="D66" s="87"/>
      <c r="E66" s="89"/>
      <c r="F66" s="103"/>
      <c r="G66" s="103">
        <f>+G65+G53+G48</f>
        <v>40477000</v>
      </c>
      <c r="H66" s="103"/>
      <c r="I66" s="90">
        <f>+I65+I53+I48</f>
        <v>398048487.75</v>
      </c>
    </row>
    <row r="67" spans="2:9" ht="12" customHeight="1">
      <c r="B67" s="87" t="s">
        <v>18</v>
      </c>
      <c r="C67" s="88" t="s">
        <v>114</v>
      </c>
      <c r="D67" s="87"/>
      <c r="E67" s="89"/>
      <c r="F67" s="103"/>
      <c r="G67" s="103">
        <f>G66+G46</f>
        <v>253589500</v>
      </c>
      <c r="H67" s="103"/>
      <c r="I67" s="90">
        <f>I66+I46</f>
        <v>978965526.75</v>
      </c>
    </row>
    <row r="68" spans="2:9" ht="12" customHeight="1">
      <c r="B68" s="87" t="s">
        <v>19</v>
      </c>
      <c r="C68" s="121" t="s">
        <v>11</v>
      </c>
      <c r="D68" s="122"/>
      <c r="E68" s="123"/>
      <c r="F68" s="125"/>
      <c r="G68" s="125">
        <f>G67*0.1</f>
        <v>25358950</v>
      </c>
      <c r="H68" s="125"/>
      <c r="I68" s="124">
        <f t="shared" ref="I68" si="15">I67*0.1</f>
        <v>97896552.675000012</v>
      </c>
    </row>
    <row r="69" spans="2:9" ht="12" customHeight="1">
      <c r="B69" s="87" t="s">
        <v>90</v>
      </c>
      <c r="C69" s="88" t="s">
        <v>115</v>
      </c>
      <c r="D69" s="87"/>
      <c r="E69" s="89"/>
      <c r="F69" s="97"/>
      <c r="G69" s="97">
        <f>G67+G68</f>
        <v>278948450</v>
      </c>
      <c r="H69" s="97"/>
      <c r="I69" s="98">
        <f t="shared" ref="I69" si="16">I67+I68</f>
        <v>1076862079.425</v>
      </c>
    </row>
    <row r="70" spans="2:9" ht="9.75" customHeight="1">
      <c r="B70" s="16"/>
      <c r="C70" s="17"/>
      <c r="D70" s="16"/>
      <c r="E70" s="18"/>
      <c r="F70" s="19"/>
      <c r="G70" s="18"/>
      <c r="H70" s="18"/>
      <c r="I70" s="18"/>
    </row>
    <row r="71" spans="2:9" ht="15">
      <c r="C71" s="2" t="s">
        <v>5</v>
      </c>
    </row>
    <row r="72" spans="2:9">
      <c r="C72" s="1" t="s">
        <v>66</v>
      </c>
      <c r="G72" s="163" t="s">
        <v>111</v>
      </c>
      <c r="H72" s="163"/>
    </row>
    <row r="73" spans="2:9">
      <c r="G73" s="112"/>
      <c r="H73" s="112"/>
    </row>
    <row r="74" spans="2:9">
      <c r="C74" s="1" t="s">
        <v>67</v>
      </c>
      <c r="G74" s="163" t="s">
        <v>127</v>
      </c>
      <c r="H74" s="163"/>
    </row>
    <row r="75" spans="2:9">
      <c r="G75" s="112"/>
      <c r="H75" s="112"/>
    </row>
    <row r="76" spans="2:9">
      <c r="C76" s="3" t="s">
        <v>71</v>
      </c>
      <c r="G76" s="163" t="s">
        <v>116</v>
      </c>
      <c r="H76" s="163"/>
    </row>
    <row r="78" spans="2:9" ht="15">
      <c r="C78" s="2" t="s">
        <v>1</v>
      </c>
    </row>
    <row r="79" spans="2:9" ht="13.5" customHeight="1">
      <c r="C79" s="1" t="s">
        <v>35</v>
      </c>
      <c r="G79" s="1" t="s">
        <v>45</v>
      </c>
    </row>
    <row r="80" spans="2:9" ht="15">
      <c r="C80" s="2" t="s">
        <v>2</v>
      </c>
    </row>
    <row r="81" spans="3:8" ht="15.75" customHeight="1">
      <c r="C81" s="1" t="s">
        <v>34</v>
      </c>
      <c r="G81" s="163" t="s">
        <v>75</v>
      </c>
      <c r="H81" s="163"/>
    </row>
    <row r="82" spans="3:8" ht="15.75" customHeight="1">
      <c r="G82" s="112"/>
      <c r="H82" s="112"/>
    </row>
    <row r="83" spans="3:8" ht="15.75" customHeight="1">
      <c r="C83" s="1" t="s">
        <v>34</v>
      </c>
      <c r="G83" s="1" t="s">
        <v>44</v>
      </c>
    </row>
  </sheetData>
  <mergeCells count="18">
    <mergeCell ref="G72:H72"/>
    <mergeCell ref="G74:H74"/>
    <mergeCell ref="G76:H76"/>
    <mergeCell ref="G81:H81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4"/>
  <sheetViews>
    <sheetView view="pageBreakPreview" topLeftCell="A55" zoomScale="85" zoomScaleNormal="100" zoomScaleSheetLayoutView="85"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81" t="s">
        <v>41</v>
      </c>
      <c r="C1" s="181"/>
      <c r="D1" s="181"/>
      <c r="E1" s="181"/>
      <c r="F1" s="181"/>
      <c r="G1" s="181"/>
      <c r="H1" s="181"/>
      <c r="I1" s="181"/>
    </row>
    <row r="2" spans="2:9" ht="10.5" customHeight="1">
      <c r="B2" s="181" t="s">
        <v>42</v>
      </c>
      <c r="C2" s="181"/>
      <c r="D2" s="181"/>
      <c r="E2" s="181"/>
      <c r="F2" s="181"/>
      <c r="G2" s="181"/>
      <c r="H2" s="181"/>
      <c r="I2" s="181"/>
    </row>
    <row r="3" spans="2:9" ht="10.5" customHeight="1">
      <c r="B3" s="181" t="s">
        <v>43</v>
      </c>
      <c r="C3" s="181"/>
      <c r="D3" s="181"/>
      <c r="E3" s="181"/>
      <c r="F3" s="181"/>
      <c r="G3" s="181"/>
      <c r="H3" s="181"/>
      <c r="I3" s="181"/>
    </row>
    <row r="4" spans="2:9" ht="5.25" customHeight="1"/>
    <row r="5" spans="2:9" ht="12" customHeight="1">
      <c r="B5" s="78"/>
      <c r="C5" s="173" t="s">
        <v>69</v>
      </c>
      <c r="D5" s="173"/>
      <c r="E5" s="173"/>
      <c r="F5" s="173"/>
      <c r="G5" s="173"/>
      <c r="H5" s="173"/>
      <c r="I5" s="173"/>
    </row>
    <row r="6" spans="2:9" ht="12" customHeight="1">
      <c r="B6" s="78"/>
      <c r="C6" s="173" t="s">
        <v>33</v>
      </c>
      <c r="D6" s="173"/>
      <c r="E6" s="173"/>
      <c r="F6" s="173"/>
      <c r="G6" s="173"/>
      <c r="H6" s="173"/>
      <c r="I6" s="173"/>
    </row>
    <row r="7" spans="2:9" ht="12" customHeight="1">
      <c r="B7" s="78"/>
      <c r="C7" s="140"/>
      <c r="D7" s="140"/>
      <c r="E7" s="180" t="s">
        <v>110</v>
      </c>
      <c r="F7" s="180"/>
      <c r="G7" s="180"/>
      <c r="H7" s="180"/>
      <c r="I7" s="80"/>
    </row>
    <row r="8" spans="2:9" ht="12" customHeight="1">
      <c r="B8" s="179" t="s">
        <v>159</v>
      </c>
      <c r="C8" s="179"/>
      <c r="D8" s="179"/>
      <c r="E8" s="179"/>
      <c r="F8" s="179"/>
      <c r="G8" s="179"/>
      <c r="H8" s="179"/>
      <c r="I8" s="179"/>
    </row>
    <row r="9" spans="2:9" ht="3.75" customHeight="1">
      <c r="B9" s="143"/>
      <c r="C9" s="143"/>
      <c r="D9" s="143"/>
      <c r="E9" s="143"/>
      <c r="F9" s="143"/>
      <c r="G9" s="143"/>
      <c r="H9" s="143"/>
      <c r="I9" s="143"/>
    </row>
    <row r="10" spans="2:9" ht="12" customHeight="1">
      <c r="B10" s="179" t="s">
        <v>160</v>
      </c>
      <c r="C10" s="179"/>
      <c r="D10" s="179"/>
      <c r="E10" s="179"/>
      <c r="F10" s="179"/>
      <c r="G10" s="179"/>
      <c r="H10" s="179"/>
      <c r="I10" s="179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74" t="s">
        <v>32</v>
      </c>
      <c r="C12" s="174" t="s">
        <v>6</v>
      </c>
      <c r="D12" s="175" t="s">
        <v>28</v>
      </c>
      <c r="E12" s="175" t="s">
        <v>29</v>
      </c>
      <c r="F12" s="177" t="s">
        <v>30</v>
      </c>
      <c r="G12" s="177"/>
      <c r="H12" s="177" t="s">
        <v>31</v>
      </c>
      <c r="I12" s="177"/>
    </row>
    <row r="13" spans="2:9" ht="12" customHeight="1">
      <c r="B13" s="174"/>
      <c r="C13" s="174"/>
      <c r="D13" s="176"/>
      <c r="E13" s="176"/>
      <c r="F13" s="141" t="s">
        <v>7</v>
      </c>
      <c r="G13" s="141" t="s">
        <v>0</v>
      </c>
      <c r="H13" s="141" t="s">
        <v>7</v>
      </c>
      <c r="I13" s="141" t="s">
        <v>0</v>
      </c>
    </row>
    <row r="14" spans="2:9" ht="12" customHeight="1">
      <c r="B14" s="141">
        <v>0</v>
      </c>
      <c r="C14" s="141">
        <v>1</v>
      </c>
      <c r="D14" s="142">
        <v>2</v>
      </c>
      <c r="E14" s="142">
        <v>3</v>
      </c>
      <c r="F14" s="141">
        <v>4</v>
      </c>
      <c r="G14" s="141">
        <v>5</v>
      </c>
      <c r="H14" s="141">
        <v>6</v>
      </c>
      <c r="I14" s="141">
        <v>7</v>
      </c>
    </row>
    <row r="15" spans="2:9" ht="12" customHeight="1">
      <c r="B15" s="141"/>
      <c r="C15" s="84" t="s">
        <v>4</v>
      </c>
      <c r="D15" s="141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41"/>
      <c r="C16" s="84" t="s">
        <v>3</v>
      </c>
      <c r="D16" s="141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/>
      <c r="G18" s="101">
        <f>+F18*E18</f>
        <v>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/>
      <c r="G19" s="101">
        <f>+F19*E19</f>
        <v>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/>
      <c r="G20" s="101">
        <f t="shared" ref="G20:G22" si="0">+F20*E20</f>
        <v>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50</v>
      </c>
      <c r="G21" s="101">
        <f t="shared" si="0"/>
        <v>2000000</v>
      </c>
      <c r="H21" s="120">
        <v>250</v>
      </c>
      <c r="I21" s="101">
        <f t="shared" si="1"/>
        <v>10000000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/>
      <c r="G22" s="101">
        <f t="shared" si="0"/>
        <v>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2000000</v>
      </c>
      <c r="H23" s="103"/>
      <c r="I23" s="103">
        <f>SUM(I18:I22)</f>
        <v>19400000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8">
        <v>325.3</v>
      </c>
      <c r="G24" s="101">
        <f>+F24*E24</f>
        <v>24397500</v>
      </c>
      <c r="H24" s="128">
        <v>725.3</v>
      </c>
      <c r="I24" s="101">
        <f>+H24*E24</f>
        <v>54397500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8">
        <v>199</v>
      </c>
      <c r="G25" s="149">
        <f>+F25*E25</f>
        <v>3582000</v>
      </c>
      <c r="H25" s="128">
        <v>599</v>
      </c>
      <c r="I25" s="149">
        <f>+H25*E25</f>
        <v>10782000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600</v>
      </c>
      <c r="G26" s="101">
        <f>+F26*E26</f>
        <v>120000000</v>
      </c>
      <c r="H26" s="130">
        <v>1100</v>
      </c>
      <c r="I26" s="101">
        <f t="shared" ref="I26" si="3">+H26*E26</f>
        <v>220000000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600</v>
      </c>
      <c r="G27" s="101">
        <f>+F27*E27</f>
        <v>7500000</v>
      </c>
      <c r="H27" s="130">
        <v>1100</v>
      </c>
      <c r="I27" s="101">
        <f>+H27*E27</f>
        <v>13750000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155479500</v>
      </c>
      <c r="H28" s="130"/>
      <c r="I28" s="131">
        <f t="shared" ref="I28" si="5">SUM(I24:I27)</f>
        <v>298929500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/>
      <c r="G30" s="120">
        <f t="shared" ref="G30:G37" si="6">+F30*E30</f>
        <v>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161</v>
      </c>
      <c r="D31" s="118" t="s">
        <v>50</v>
      </c>
      <c r="E31" s="119">
        <v>14000</v>
      </c>
      <c r="F31" s="120">
        <v>10</v>
      </c>
      <c r="G31" s="120">
        <f t="shared" si="6"/>
        <v>140000</v>
      </c>
      <c r="H31" s="120">
        <v>10</v>
      </c>
      <c r="I31" s="101">
        <f>+H31*E31</f>
        <v>140000</v>
      </c>
    </row>
    <row r="32" spans="2:9" ht="12" customHeight="1">
      <c r="B32" s="87"/>
      <c r="C32" s="117" t="s">
        <v>91</v>
      </c>
      <c r="D32" s="118" t="s">
        <v>50</v>
      </c>
      <c r="E32" s="119">
        <v>14500</v>
      </c>
      <c r="F32" s="120"/>
      <c r="G32" s="120">
        <f t="shared" si="6"/>
        <v>0</v>
      </c>
      <c r="H32" s="120">
        <v>25</v>
      </c>
      <c r="I32" s="101">
        <f t="shared" ref="I32" si="7">+H32*E32</f>
        <v>362500</v>
      </c>
    </row>
    <row r="33" spans="2:9" ht="12" customHeight="1">
      <c r="B33" s="87"/>
      <c r="C33" s="117" t="s">
        <v>78</v>
      </c>
      <c r="D33" s="118" t="s">
        <v>50</v>
      </c>
      <c r="E33" s="119">
        <v>11500</v>
      </c>
      <c r="F33" s="120">
        <v>53</v>
      </c>
      <c r="G33" s="120">
        <f t="shared" si="6"/>
        <v>609500</v>
      </c>
      <c r="H33" s="120">
        <v>193</v>
      </c>
      <c r="I33" s="101">
        <f>+H33*E33</f>
        <v>2219500</v>
      </c>
    </row>
    <row r="34" spans="2:9" ht="12" customHeight="1">
      <c r="B34" s="87"/>
      <c r="C34" s="117" t="s">
        <v>132</v>
      </c>
      <c r="D34" s="118" t="s">
        <v>50</v>
      </c>
      <c r="E34" s="119">
        <v>10000</v>
      </c>
      <c r="F34" s="120">
        <v>17</v>
      </c>
      <c r="G34" s="120">
        <f t="shared" si="6"/>
        <v>170000</v>
      </c>
      <c r="H34" s="120">
        <v>160</v>
      </c>
      <c r="I34" s="101">
        <f>+H34*E34</f>
        <v>1600000</v>
      </c>
    </row>
    <row r="35" spans="2:9" ht="12" customHeight="1">
      <c r="B35" s="87"/>
      <c r="C35" s="117" t="s">
        <v>151</v>
      </c>
      <c r="D35" s="118" t="s">
        <v>50</v>
      </c>
      <c r="E35" s="119">
        <v>9000</v>
      </c>
      <c r="F35" s="120"/>
      <c r="G35" s="120">
        <f t="shared" si="6"/>
        <v>0</v>
      </c>
      <c r="H35" s="120">
        <v>40</v>
      </c>
      <c r="I35" s="101">
        <f>+H35*E35</f>
        <v>360000</v>
      </c>
    </row>
    <row r="36" spans="2:9" ht="12" customHeight="1">
      <c r="B36" s="87"/>
      <c r="C36" s="117" t="s">
        <v>133</v>
      </c>
      <c r="D36" s="118" t="s">
        <v>50</v>
      </c>
      <c r="E36" s="119">
        <v>15000</v>
      </c>
      <c r="F36" s="120">
        <v>329</v>
      </c>
      <c r="G36" s="120">
        <f t="shared" si="6"/>
        <v>4935000</v>
      </c>
      <c r="H36" s="120">
        <v>529</v>
      </c>
      <c r="I36" s="101">
        <f t="shared" ref="I36" si="8">+H36*E36</f>
        <v>7935000</v>
      </c>
    </row>
    <row r="37" spans="2:9" ht="12" customHeight="1">
      <c r="B37" s="87"/>
      <c r="C37" s="117" t="s">
        <v>152</v>
      </c>
      <c r="D37" s="118" t="s">
        <v>50</v>
      </c>
      <c r="E37" s="119">
        <v>12300</v>
      </c>
      <c r="F37" s="120">
        <v>764</v>
      </c>
      <c r="G37" s="120">
        <f t="shared" si="6"/>
        <v>9397200</v>
      </c>
      <c r="H37" s="120">
        <v>914</v>
      </c>
      <c r="I37" s="101">
        <f>+H37*E37</f>
        <v>11242200</v>
      </c>
    </row>
    <row r="38" spans="2:9" ht="12" customHeight="1">
      <c r="B38" s="87"/>
      <c r="C38" s="88" t="s">
        <v>134</v>
      </c>
      <c r="D38" s="87"/>
      <c r="E38" s="89"/>
      <c r="F38" s="103"/>
      <c r="G38" s="103">
        <f>SUM(G29:G37)</f>
        <v>15251700</v>
      </c>
      <c r="H38" s="103"/>
      <c r="I38" s="103">
        <f>SUM(I29:I37)</f>
        <v>121871700</v>
      </c>
    </row>
    <row r="39" spans="2:9" ht="12" customHeight="1">
      <c r="B39" s="87"/>
      <c r="C39" s="117" t="s">
        <v>135</v>
      </c>
      <c r="D39" s="118" t="s">
        <v>51</v>
      </c>
      <c r="E39" s="119">
        <v>2100</v>
      </c>
      <c r="F39" s="120">
        <v>5000</v>
      </c>
      <c r="G39" s="120">
        <f>+F39*E39</f>
        <v>10500000</v>
      </c>
      <c r="H39" s="120">
        <v>13000</v>
      </c>
      <c r="I39" s="101">
        <f>+H39*E39</f>
        <v>27300000</v>
      </c>
    </row>
    <row r="40" spans="2:9" ht="12" customHeight="1">
      <c r="B40" s="87"/>
      <c r="C40" s="92" t="s">
        <v>124</v>
      </c>
      <c r="D40" s="93" t="s">
        <v>51</v>
      </c>
      <c r="E40" s="94">
        <v>2100</v>
      </c>
      <c r="F40" s="95">
        <v>1000</v>
      </c>
      <c r="G40" s="120">
        <f t="shared" ref="G40:G41" si="9">+F40*E40</f>
        <v>2100000</v>
      </c>
      <c r="H40" s="95">
        <v>9600</v>
      </c>
      <c r="I40" s="101">
        <f>+H40*E40</f>
        <v>20160000</v>
      </c>
    </row>
    <row r="41" spans="2:9" ht="12" customHeight="1">
      <c r="B41" s="91"/>
      <c r="C41" s="92" t="s">
        <v>136</v>
      </c>
      <c r="D41" s="93" t="s">
        <v>51</v>
      </c>
      <c r="E41" s="94">
        <v>2200</v>
      </c>
      <c r="F41" s="95">
        <v>2500</v>
      </c>
      <c r="G41" s="120">
        <f t="shared" si="9"/>
        <v>5500000</v>
      </c>
      <c r="H41" s="95">
        <v>12500</v>
      </c>
      <c r="I41" s="101">
        <f t="shared" ref="I41" si="10">+H41*E41</f>
        <v>27500000</v>
      </c>
    </row>
    <row r="42" spans="2:9" ht="12" customHeight="1">
      <c r="B42" s="87"/>
      <c r="C42" s="88" t="s">
        <v>39</v>
      </c>
      <c r="D42" s="87"/>
      <c r="E42" s="89"/>
      <c r="F42" s="97"/>
      <c r="G42" s="97">
        <f>SUM(G39:G41)</f>
        <v>18100000</v>
      </c>
      <c r="H42" s="97"/>
      <c r="I42" s="97">
        <f>SUM(I39:I41)</f>
        <v>74960000</v>
      </c>
    </row>
    <row r="43" spans="2:9" ht="12" customHeight="1">
      <c r="B43" s="87"/>
      <c r="C43" s="88" t="s">
        <v>137</v>
      </c>
      <c r="D43" s="87"/>
      <c r="E43" s="89"/>
      <c r="F43" s="97"/>
      <c r="G43" s="97">
        <f>+G42+G38+G28+G23+G17</f>
        <v>190831200</v>
      </c>
      <c r="H43" s="97"/>
      <c r="I43" s="97">
        <f>+I42+I38+I28+I23</f>
        <v>515161200</v>
      </c>
    </row>
    <row r="44" spans="2:9" ht="12" customHeight="1">
      <c r="B44" s="91"/>
      <c r="C44" s="92" t="s">
        <v>153</v>
      </c>
      <c r="D44" s="141" t="s">
        <v>46</v>
      </c>
      <c r="E44" s="94">
        <v>25000</v>
      </c>
      <c r="F44" s="99">
        <v>682</v>
      </c>
      <c r="G44" s="120">
        <f>+F44*E44</f>
        <v>17050000</v>
      </c>
      <c r="H44" s="99">
        <v>2075</v>
      </c>
      <c r="I44" s="101">
        <f>+H44*E44</f>
        <v>51875000</v>
      </c>
    </row>
    <row r="45" spans="2:9" ht="12" customHeight="1">
      <c r="B45" s="141"/>
      <c r="C45" s="84" t="s">
        <v>107</v>
      </c>
      <c r="D45" s="141" t="s">
        <v>46</v>
      </c>
      <c r="E45" s="85">
        <v>160000</v>
      </c>
      <c r="F45" s="101"/>
      <c r="G45" s="120">
        <f>+F45*E45</f>
        <v>0</v>
      </c>
      <c r="H45" s="101">
        <v>1294</v>
      </c>
      <c r="I45" s="101">
        <f>+H45*E45</f>
        <v>207040000</v>
      </c>
    </row>
    <row r="46" spans="2:9" ht="12" customHeight="1">
      <c r="B46" s="87" t="s">
        <v>13</v>
      </c>
      <c r="C46" s="88" t="s">
        <v>0</v>
      </c>
      <c r="D46" s="102"/>
      <c r="E46" s="89"/>
      <c r="F46" s="103"/>
      <c r="G46" s="103">
        <f>+G45+G44</f>
        <v>17050000</v>
      </c>
      <c r="H46" s="103"/>
      <c r="I46" s="103">
        <f>+I45+I44</f>
        <v>258915000</v>
      </c>
    </row>
    <row r="47" spans="2:9" ht="12" customHeight="1">
      <c r="B47" s="91"/>
      <c r="C47" s="117" t="s">
        <v>162</v>
      </c>
      <c r="D47" s="144" t="s">
        <v>50</v>
      </c>
      <c r="E47" s="119">
        <v>9200</v>
      </c>
      <c r="F47" s="120">
        <v>1443</v>
      </c>
      <c r="G47" s="120">
        <f>+F47*E47</f>
        <v>13275600</v>
      </c>
      <c r="H47" s="120">
        <v>1443</v>
      </c>
      <c r="I47" s="101">
        <f>+H47*E47</f>
        <v>13275600</v>
      </c>
    </row>
    <row r="48" spans="2:9" ht="12" customHeight="1">
      <c r="B48" s="91"/>
      <c r="C48" s="117" t="s">
        <v>163</v>
      </c>
      <c r="D48" s="144" t="s">
        <v>50</v>
      </c>
      <c r="E48" s="119">
        <v>7200</v>
      </c>
      <c r="F48" s="120">
        <v>353</v>
      </c>
      <c r="G48" s="120">
        <f t="shared" ref="G48:G56" si="11">+F48*E48</f>
        <v>2541600</v>
      </c>
      <c r="H48" s="120">
        <v>353</v>
      </c>
      <c r="I48" s="101">
        <f t="shared" ref="I48:I56" si="12">+H48*E48</f>
        <v>2541600</v>
      </c>
    </row>
    <row r="49" spans="2:9" ht="12" customHeight="1">
      <c r="B49" s="91"/>
      <c r="C49" s="117" t="s">
        <v>164</v>
      </c>
      <c r="D49" s="144" t="s">
        <v>50</v>
      </c>
      <c r="E49" s="119">
        <v>5000</v>
      </c>
      <c r="F49" s="120">
        <v>7709</v>
      </c>
      <c r="G49" s="120">
        <f t="shared" si="11"/>
        <v>38545000</v>
      </c>
      <c r="H49" s="120">
        <v>7709</v>
      </c>
      <c r="I49" s="101">
        <f t="shared" si="12"/>
        <v>38545000</v>
      </c>
    </row>
    <row r="50" spans="2:9" ht="12" customHeight="1">
      <c r="B50" s="91"/>
      <c r="C50" s="117" t="s">
        <v>165</v>
      </c>
      <c r="D50" s="144" t="s">
        <v>50</v>
      </c>
      <c r="E50" s="119">
        <v>16000</v>
      </c>
      <c r="F50" s="120">
        <v>9505</v>
      </c>
      <c r="G50" s="120">
        <f t="shared" si="11"/>
        <v>152080000</v>
      </c>
      <c r="H50" s="120">
        <v>9505</v>
      </c>
      <c r="I50" s="101">
        <f t="shared" si="12"/>
        <v>152080000</v>
      </c>
    </row>
    <row r="51" spans="2:9" ht="12" customHeight="1">
      <c r="B51" s="91"/>
      <c r="C51" s="117" t="s">
        <v>166</v>
      </c>
      <c r="D51" s="144" t="s">
        <v>50</v>
      </c>
      <c r="E51" s="119">
        <v>20000</v>
      </c>
      <c r="F51" s="120">
        <v>1443</v>
      </c>
      <c r="G51" s="120">
        <f t="shared" si="11"/>
        <v>28860000</v>
      </c>
      <c r="H51" s="120">
        <v>1443</v>
      </c>
      <c r="I51" s="101">
        <f t="shared" si="12"/>
        <v>28860000</v>
      </c>
    </row>
    <row r="52" spans="2:9" ht="12" customHeight="1">
      <c r="B52" s="91"/>
      <c r="C52" s="117" t="s">
        <v>167</v>
      </c>
      <c r="D52" s="144" t="s">
        <v>50</v>
      </c>
      <c r="E52" s="119">
        <v>8000</v>
      </c>
      <c r="F52" s="120">
        <v>1443</v>
      </c>
      <c r="G52" s="120">
        <f t="shared" si="11"/>
        <v>11544000</v>
      </c>
      <c r="H52" s="120">
        <v>1443</v>
      </c>
      <c r="I52" s="101">
        <f t="shared" si="12"/>
        <v>11544000</v>
      </c>
    </row>
    <row r="53" spans="2:9" ht="12" customHeight="1">
      <c r="B53" s="91"/>
      <c r="C53" s="117" t="s">
        <v>101</v>
      </c>
      <c r="D53" s="144" t="s">
        <v>105</v>
      </c>
      <c r="E53" s="119">
        <v>12800</v>
      </c>
      <c r="F53" s="120">
        <v>5</v>
      </c>
      <c r="G53" s="120">
        <f t="shared" si="11"/>
        <v>64000</v>
      </c>
      <c r="H53" s="120">
        <v>5</v>
      </c>
      <c r="I53" s="101">
        <f t="shared" si="12"/>
        <v>64000</v>
      </c>
    </row>
    <row r="54" spans="2:9" ht="12" customHeight="1">
      <c r="B54" s="91"/>
      <c r="C54" s="117" t="s">
        <v>102</v>
      </c>
      <c r="D54" s="144" t="s">
        <v>105</v>
      </c>
      <c r="E54" s="119">
        <v>12800</v>
      </c>
      <c r="F54" s="120">
        <v>8</v>
      </c>
      <c r="G54" s="120">
        <f t="shared" si="11"/>
        <v>102400</v>
      </c>
      <c r="H54" s="120">
        <v>8</v>
      </c>
      <c r="I54" s="101">
        <f t="shared" si="12"/>
        <v>102400</v>
      </c>
    </row>
    <row r="55" spans="2:9" ht="12" customHeight="1">
      <c r="B55" s="91"/>
      <c r="C55" s="117" t="s">
        <v>103</v>
      </c>
      <c r="D55" s="144" t="s">
        <v>50</v>
      </c>
      <c r="E55" s="119">
        <v>36800</v>
      </c>
      <c r="F55" s="120">
        <v>5</v>
      </c>
      <c r="G55" s="120">
        <f t="shared" si="11"/>
        <v>184000</v>
      </c>
      <c r="H55" s="120">
        <v>5</v>
      </c>
      <c r="I55" s="101">
        <f t="shared" si="12"/>
        <v>184000</v>
      </c>
    </row>
    <row r="56" spans="2:9" ht="12" customHeight="1">
      <c r="B56" s="91"/>
      <c r="C56" s="117" t="s">
        <v>104</v>
      </c>
      <c r="D56" s="144" t="s">
        <v>50</v>
      </c>
      <c r="E56" s="119">
        <v>28800</v>
      </c>
      <c r="F56" s="120">
        <v>8</v>
      </c>
      <c r="G56" s="120">
        <f t="shared" si="11"/>
        <v>230400</v>
      </c>
      <c r="H56" s="120">
        <v>8</v>
      </c>
      <c r="I56" s="101">
        <f t="shared" si="12"/>
        <v>230400</v>
      </c>
    </row>
    <row r="57" spans="2:9" ht="12" customHeight="1">
      <c r="B57" s="91"/>
      <c r="C57" s="88" t="s">
        <v>0</v>
      </c>
      <c r="D57" s="102"/>
      <c r="E57" s="89"/>
      <c r="F57" s="103"/>
      <c r="G57" s="103">
        <f>SUM(G47:G56)</f>
        <v>247427000</v>
      </c>
      <c r="H57" s="103"/>
      <c r="I57" s="103">
        <f t="shared" ref="I57" si="13">SUM(I47:I56)</f>
        <v>247427000</v>
      </c>
    </row>
    <row r="58" spans="2:9" ht="12" customHeight="1">
      <c r="B58" s="87" t="s">
        <v>88</v>
      </c>
      <c r="C58" s="88" t="s">
        <v>112</v>
      </c>
      <c r="D58" s="87"/>
      <c r="E58" s="89"/>
      <c r="F58" s="103"/>
      <c r="G58" s="103">
        <f>G57+G46+G43+G17</f>
        <v>455308200</v>
      </c>
      <c r="H58" s="103"/>
      <c r="I58" s="103">
        <f>I57+I46+I43+I17</f>
        <v>1036225239</v>
      </c>
    </row>
    <row r="59" spans="2:9" ht="12" customHeight="1">
      <c r="B59" s="87"/>
      <c r="C59" s="117" t="s">
        <v>138</v>
      </c>
      <c r="D59" s="118" t="s">
        <v>50</v>
      </c>
      <c r="E59" s="119">
        <v>16000</v>
      </c>
      <c r="F59" s="120"/>
      <c r="G59" s="120">
        <f>+F59*E59</f>
        <v>0</v>
      </c>
      <c r="H59" s="120">
        <v>402</v>
      </c>
      <c r="I59" s="101">
        <f>+H59*E59</f>
        <v>6432000</v>
      </c>
    </row>
    <row r="60" spans="2:9" ht="12" customHeight="1">
      <c r="B60" s="87"/>
      <c r="C60" s="88" t="s">
        <v>139</v>
      </c>
      <c r="D60" s="87"/>
      <c r="E60" s="89"/>
      <c r="F60" s="103"/>
      <c r="G60" s="103">
        <f>+G59</f>
        <v>0</v>
      </c>
      <c r="H60" s="103"/>
      <c r="I60" s="103">
        <f>+I59</f>
        <v>6432000</v>
      </c>
    </row>
    <row r="61" spans="2:9" ht="12" customHeight="1">
      <c r="B61" s="91"/>
      <c r="C61" s="92" t="s">
        <v>119</v>
      </c>
      <c r="D61" s="93" t="s">
        <v>48</v>
      </c>
      <c r="E61" s="94">
        <v>45000</v>
      </c>
      <c r="F61" s="95"/>
      <c r="G61" s="120">
        <f>+F61*E61</f>
        <v>0</v>
      </c>
      <c r="H61" s="104">
        <v>2371.1555499999999</v>
      </c>
      <c r="I61" s="101">
        <f>+H61*E61</f>
        <v>106701999.75</v>
      </c>
    </row>
    <row r="62" spans="2:9" ht="12" customHeight="1">
      <c r="B62" s="91"/>
      <c r="C62" s="92" t="s">
        <v>140</v>
      </c>
      <c r="D62" s="93" t="s">
        <v>48</v>
      </c>
      <c r="E62" s="94">
        <v>465000</v>
      </c>
      <c r="F62" s="95"/>
      <c r="G62" s="120">
        <f t="shared" ref="G62:G64" si="14">+F62*E62</f>
        <v>0</v>
      </c>
      <c r="H62" s="95">
        <v>350</v>
      </c>
      <c r="I62" s="101">
        <f t="shared" ref="I62:I64" si="15">+H62*E62</f>
        <v>162750000</v>
      </c>
    </row>
    <row r="63" spans="2:9" ht="12" customHeight="1">
      <c r="B63" s="91"/>
      <c r="C63" s="92" t="s">
        <v>141</v>
      </c>
      <c r="D63" s="93" t="s">
        <v>48</v>
      </c>
      <c r="E63" s="94">
        <v>530000</v>
      </c>
      <c r="F63" s="95"/>
      <c r="G63" s="120">
        <f t="shared" si="14"/>
        <v>0</v>
      </c>
      <c r="H63" s="138">
        <v>31.6</v>
      </c>
      <c r="I63" s="101">
        <f t="shared" si="15"/>
        <v>16748000</v>
      </c>
    </row>
    <row r="64" spans="2:9" ht="12" customHeight="1">
      <c r="B64" s="91"/>
      <c r="C64" s="92" t="s">
        <v>154</v>
      </c>
      <c r="D64" s="93" t="s">
        <v>155</v>
      </c>
      <c r="E64" s="94">
        <v>62000</v>
      </c>
      <c r="F64" s="95"/>
      <c r="G64" s="120">
        <f t="shared" si="14"/>
        <v>0</v>
      </c>
      <c r="H64" s="95">
        <v>641</v>
      </c>
      <c r="I64" s="101">
        <f t="shared" si="15"/>
        <v>39742000</v>
      </c>
    </row>
    <row r="65" spans="2:9" ht="12" customHeight="1">
      <c r="B65" s="91"/>
      <c r="C65" s="105" t="s">
        <v>120</v>
      </c>
      <c r="D65" s="91"/>
      <c r="E65" s="106"/>
      <c r="F65" s="107"/>
      <c r="G65" s="107">
        <f>+G61+G62+G63+G64</f>
        <v>0</v>
      </c>
      <c r="H65" s="107"/>
      <c r="I65" s="108">
        <f>+I61+I62+I63+I64</f>
        <v>325941999.75</v>
      </c>
    </row>
    <row r="66" spans="2:9" ht="12" customHeight="1">
      <c r="B66" s="91"/>
      <c r="C66" s="92" t="s">
        <v>81</v>
      </c>
      <c r="D66" s="93" t="s">
        <v>52</v>
      </c>
      <c r="E66" s="94">
        <v>80000</v>
      </c>
      <c r="F66" s="95"/>
      <c r="G66" s="95">
        <f>+F66*E66</f>
        <v>0</v>
      </c>
      <c r="H66" s="95">
        <v>50</v>
      </c>
      <c r="I66" s="101">
        <f>+H66*E66</f>
        <v>4000000</v>
      </c>
    </row>
    <row r="67" spans="2:9" ht="12" customHeight="1">
      <c r="B67" s="91"/>
      <c r="C67" s="92" t="s">
        <v>99</v>
      </c>
      <c r="D67" s="93" t="s">
        <v>46</v>
      </c>
      <c r="E67" s="94">
        <v>180000</v>
      </c>
      <c r="F67" s="95"/>
      <c r="G67" s="95">
        <f t="shared" ref="G67:G76" si="16">+F67*E67</f>
        <v>0</v>
      </c>
      <c r="H67" s="95">
        <v>30</v>
      </c>
      <c r="I67" s="101">
        <f t="shared" ref="I67:I76" si="17">+H67*E67</f>
        <v>5400000</v>
      </c>
    </row>
    <row r="68" spans="2:9" ht="12" customHeight="1">
      <c r="B68" s="91"/>
      <c r="C68" s="92" t="s">
        <v>57</v>
      </c>
      <c r="D68" s="93" t="s">
        <v>121</v>
      </c>
      <c r="E68" s="94"/>
      <c r="F68" s="95"/>
      <c r="G68" s="95">
        <f t="shared" si="16"/>
        <v>0</v>
      </c>
      <c r="H68" s="95"/>
      <c r="I68" s="101">
        <v>500000</v>
      </c>
    </row>
    <row r="69" spans="2:9" ht="12" customHeight="1">
      <c r="B69" s="91"/>
      <c r="C69" s="92" t="s">
        <v>59</v>
      </c>
      <c r="D69" s="93" t="s">
        <v>46</v>
      </c>
      <c r="E69" s="94">
        <v>80000</v>
      </c>
      <c r="F69" s="95"/>
      <c r="G69" s="95">
        <f t="shared" si="16"/>
        <v>0</v>
      </c>
      <c r="H69" s="95">
        <v>28</v>
      </c>
      <c r="I69" s="101">
        <f t="shared" si="17"/>
        <v>2240000</v>
      </c>
    </row>
    <row r="70" spans="2:9" ht="12" customHeight="1">
      <c r="B70" s="91"/>
      <c r="C70" s="92" t="s">
        <v>126</v>
      </c>
      <c r="D70" s="93" t="s">
        <v>62</v>
      </c>
      <c r="E70" s="94">
        <v>25000</v>
      </c>
      <c r="F70" s="95"/>
      <c r="G70" s="95">
        <f t="shared" si="16"/>
        <v>0</v>
      </c>
      <c r="H70" s="95">
        <v>2000</v>
      </c>
      <c r="I70" s="101">
        <f t="shared" si="17"/>
        <v>50000000</v>
      </c>
    </row>
    <row r="71" spans="2:9" ht="12" customHeight="1">
      <c r="B71" s="91"/>
      <c r="C71" s="92" t="s">
        <v>60</v>
      </c>
      <c r="D71" s="93" t="s">
        <v>61</v>
      </c>
      <c r="E71" s="94">
        <v>2600</v>
      </c>
      <c r="F71" s="95"/>
      <c r="G71" s="95">
        <f t="shared" si="16"/>
        <v>0</v>
      </c>
      <c r="H71" s="95">
        <v>360</v>
      </c>
      <c r="I71" s="101">
        <f t="shared" si="17"/>
        <v>936000</v>
      </c>
    </row>
    <row r="72" spans="2:9" ht="12" customHeight="1">
      <c r="B72" s="91"/>
      <c r="C72" s="92" t="s">
        <v>142</v>
      </c>
      <c r="D72" s="93" t="s">
        <v>83</v>
      </c>
      <c r="E72" s="94">
        <v>63800</v>
      </c>
      <c r="F72" s="95">
        <v>2</v>
      </c>
      <c r="G72" s="95">
        <f t="shared" si="16"/>
        <v>127600</v>
      </c>
      <c r="H72" s="95">
        <v>17</v>
      </c>
      <c r="I72" s="101">
        <f t="shared" si="17"/>
        <v>1084600</v>
      </c>
    </row>
    <row r="73" spans="2:9" ht="12" customHeight="1">
      <c r="B73" s="141"/>
      <c r="C73" s="109" t="s">
        <v>84</v>
      </c>
      <c r="D73" s="141" t="s">
        <v>62</v>
      </c>
      <c r="E73" s="85">
        <v>215592</v>
      </c>
      <c r="F73" s="101"/>
      <c r="G73" s="95">
        <f t="shared" si="16"/>
        <v>0</v>
      </c>
      <c r="H73" s="101">
        <v>3</v>
      </c>
      <c r="I73" s="101">
        <f t="shared" si="17"/>
        <v>646776</v>
      </c>
    </row>
    <row r="74" spans="2:9" ht="12" customHeight="1">
      <c r="B74" s="141"/>
      <c r="C74" s="109" t="s">
        <v>63</v>
      </c>
      <c r="D74" s="141" t="s">
        <v>62</v>
      </c>
      <c r="E74" s="85">
        <v>275200</v>
      </c>
      <c r="F74" s="101"/>
      <c r="G74" s="95">
        <f t="shared" si="16"/>
        <v>0</v>
      </c>
      <c r="H74" s="101">
        <v>1</v>
      </c>
      <c r="I74" s="101">
        <f t="shared" si="17"/>
        <v>275200</v>
      </c>
    </row>
    <row r="75" spans="2:9" ht="12" customHeight="1">
      <c r="B75" s="141"/>
      <c r="C75" s="109" t="s">
        <v>64</v>
      </c>
      <c r="D75" s="141" t="s">
        <v>62</v>
      </c>
      <c r="E75" s="85">
        <v>444312</v>
      </c>
      <c r="F75" s="101"/>
      <c r="G75" s="95">
        <f t="shared" si="16"/>
        <v>0</v>
      </c>
      <c r="H75" s="101">
        <v>1</v>
      </c>
      <c r="I75" s="101">
        <f t="shared" si="17"/>
        <v>444312</v>
      </c>
    </row>
    <row r="76" spans="2:9" ht="12" customHeight="1">
      <c r="B76" s="141"/>
      <c r="C76" s="109" t="s">
        <v>65</v>
      </c>
      <c r="D76" s="141" t="s">
        <v>62</v>
      </c>
      <c r="E76" s="85">
        <v>275200</v>
      </c>
      <c r="F76" s="101"/>
      <c r="G76" s="95">
        <f t="shared" si="16"/>
        <v>0</v>
      </c>
      <c r="H76" s="101">
        <v>1</v>
      </c>
      <c r="I76" s="101">
        <f t="shared" si="17"/>
        <v>275200</v>
      </c>
    </row>
    <row r="77" spans="2:9" ht="12" customHeight="1">
      <c r="B77" s="87" t="s">
        <v>14</v>
      </c>
      <c r="C77" s="88" t="s">
        <v>40</v>
      </c>
      <c r="D77" s="87"/>
      <c r="E77" s="89"/>
      <c r="F77" s="103"/>
      <c r="G77" s="103">
        <f>SUM(G66:G76)</f>
        <v>127600</v>
      </c>
      <c r="H77" s="103"/>
      <c r="I77" s="103">
        <f>SUM(I66:I76)</f>
        <v>65802088</v>
      </c>
    </row>
    <row r="78" spans="2:9" ht="12" customHeight="1">
      <c r="B78" s="87" t="s">
        <v>89</v>
      </c>
      <c r="C78" s="88" t="s">
        <v>113</v>
      </c>
      <c r="D78" s="87"/>
      <c r="E78" s="89"/>
      <c r="F78" s="103"/>
      <c r="G78" s="103">
        <f>+G77+G65+G60</f>
        <v>127600</v>
      </c>
      <c r="H78" s="103"/>
      <c r="I78" s="90">
        <f>+I77+I65+I60</f>
        <v>398176087.75</v>
      </c>
    </row>
    <row r="79" spans="2:9" ht="12" customHeight="1">
      <c r="B79" s="87" t="s">
        <v>18</v>
      </c>
      <c r="C79" s="88" t="s">
        <v>114</v>
      </c>
      <c r="D79" s="87"/>
      <c r="E79" s="89"/>
      <c r="F79" s="103"/>
      <c r="G79" s="103">
        <f>G78+G58</f>
        <v>455435800</v>
      </c>
      <c r="H79" s="103"/>
      <c r="I79" s="90">
        <f>I78+I58</f>
        <v>1434401326.75</v>
      </c>
    </row>
    <row r="80" spans="2:9" ht="12" customHeight="1">
      <c r="B80" s="87" t="s">
        <v>19</v>
      </c>
      <c r="C80" s="121" t="s">
        <v>11</v>
      </c>
      <c r="D80" s="122"/>
      <c r="E80" s="123"/>
      <c r="F80" s="125"/>
      <c r="G80" s="125">
        <f>G79*0.1</f>
        <v>45543580</v>
      </c>
      <c r="H80" s="125"/>
      <c r="I80" s="124">
        <f t="shared" ref="I80" si="18">I79*0.1</f>
        <v>143440132.67500001</v>
      </c>
    </row>
    <row r="81" spans="2:9" ht="12" customHeight="1">
      <c r="B81" s="87" t="s">
        <v>90</v>
      </c>
      <c r="C81" s="88" t="s">
        <v>115</v>
      </c>
      <c r="D81" s="87"/>
      <c r="E81" s="89"/>
      <c r="F81" s="97"/>
      <c r="G81" s="97">
        <f>G79+G80</f>
        <v>500979380</v>
      </c>
      <c r="H81" s="97"/>
      <c r="I81" s="98">
        <f t="shared" ref="I81" si="19">I79+I80</f>
        <v>1577841459.425</v>
      </c>
    </row>
    <row r="82" spans="2:9" ht="9.75" customHeight="1">
      <c r="B82" s="16"/>
      <c r="C82" s="17"/>
      <c r="D82" s="16"/>
      <c r="E82" s="18"/>
      <c r="F82" s="19"/>
      <c r="G82" s="18"/>
      <c r="H82" s="18"/>
      <c r="I82" s="18"/>
    </row>
    <row r="83" spans="2:9" ht="15">
      <c r="C83" s="2" t="s">
        <v>5</v>
      </c>
    </row>
    <row r="84" spans="2:9">
      <c r="C84" s="1" t="s">
        <v>66</v>
      </c>
      <c r="G84" s="163" t="s">
        <v>111</v>
      </c>
      <c r="H84" s="163"/>
    </row>
    <row r="85" spans="2:9" ht="6" customHeight="1">
      <c r="G85" s="139"/>
      <c r="H85" s="139"/>
    </row>
    <row r="86" spans="2:9">
      <c r="C86" s="1" t="s">
        <v>67</v>
      </c>
      <c r="G86" s="163" t="s">
        <v>127</v>
      </c>
      <c r="H86" s="163"/>
    </row>
    <row r="87" spans="2:9" ht="6" customHeight="1">
      <c r="G87" s="139"/>
      <c r="H87" s="139"/>
    </row>
    <row r="88" spans="2:9">
      <c r="C88" s="3" t="s">
        <v>71</v>
      </c>
      <c r="G88" s="163" t="s">
        <v>116</v>
      </c>
      <c r="H88" s="163"/>
    </row>
    <row r="89" spans="2:9" ht="15">
      <c r="C89" s="2" t="s">
        <v>1</v>
      </c>
    </row>
    <row r="90" spans="2:9">
      <c r="C90" s="1" t="s">
        <v>35</v>
      </c>
      <c r="G90" s="1" t="s">
        <v>45</v>
      </c>
    </row>
    <row r="91" spans="2:9" ht="15">
      <c r="C91" s="2" t="s">
        <v>2</v>
      </c>
    </row>
    <row r="92" spans="2:9">
      <c r="C92" s="1" t="s">
        <v>34</v>
      </c>
      <c r="G92" s="163" t="s">
        <v>75</v>
      </c>
      <c r="H92" s="163"/>
    </row>
    <row r="93" spans="2:9" ht="6" customHeight="1">
      <c r="G93" s="139"/>
      <c r="H93" s="139"/>
    </row>
    <row r="94" spans="2:9">
      <c r="C94" s="1" t="s">
        <v>34</v>
      </c>
      <c r="G94" s="1" t="s">
        <v>168</v>
      </c>
    </row>
  </sheetData>
  <mergeCells count="18">
    <mergeCell ref="E7:H7"/>
    <mergeCell ref="B1:I1"/>
    <mergeCell ref="B2:I2"/>
    <mergeCell ref="B3:I3"/>
    <mergeCell ref="C5:I5"/>
    <mergeCell ref="C6:I6"/>
    <mergeCell ref="G84:H84"/>
    <mergeCell ref="G86:H86"/>
    <mergeCell ref="G88:H88"/>
    <mergeCell ref="G92:H92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70866141732283472" right="0.70866141732283472" top="0.89" bottom="0.43" header="0.31496062992125984" footer="0.31496062992125984"/>
  <pageSetup paperSize="9" scale="93" fitToHeight="0" orientation="landscape" verticalDpi="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Sheet2</vt:lpstr>
      <vt:lpstr>2023.01</vt:lpstr>
      <vt:lpstr>2023.2</vt:lpstr>
      <vt:lpstr>2023.3</vt:lpstr>
      <vt:lpstr>2023.4</vt:lpstr>
      <vt:lpstr>2023.5</vt:lpstr>
      <vt:lpstr>2023.6</vt:lpstr>
      <vt:lpstr>2023.7</vt:lpstr>
      <vt:lpstr>2023.8</vt:lpstr>
      <vt:lpstr>2023.9</vt:lpstr>
      <vt:lpstr>2023.10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2023-10-19T06:41:25Z</cp:lastPrinted>
  <dcterms:created xsi:type="dcterms:W3CDTF">2014-01-15T06:30:10Z</dcterms:created>
  <dcterms:modified xsi:type="dcterms:W3CDTF">2023-10-19T12:41:05Z</dcterms:modified>
</cp:coreProperties>
</file>