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voot shar - 50\Guitsetgel\"/>
    </mc:Choice>
  </mc:AlternateContent>
  <bookViews>
    <workbookView xWindow="0" yWindow="0" windowWidth="28800" windowHeight="12135"/>
  </bookViews>
  <sheets>
    <sheet name="10 сар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83" i="1" l="1"/>
  <c r="I83" i="1" s="1"/>
  <c r="G83" i="1"/>
  <c r="H82" i="1"/>
  <c r="I82" i="1" s="1"/>
  <c r="G82" i="1"/>
  <c r="H80" i="1"/>
  <c r="G80" i="1"/>
  <c r="H79" i="1"/>
  <c r="G79" i="1"/>
  <c r="H78" i="1"/>
  <c r="G78" i="1"/>
  <c r="H77" i="1"/>
  <c r="I77" i="1" s="1"/>
  <c r="G77" i="1"/>
  <c r="H76" i="1"/>
  <c r="G76" i="1"/>
  <c r="H75" i="1"/>
  <c r="I75" i="1" s="1"/>
  <c r="G75" i="1"/>
  <c r="H74" i="1"/>
  <c r="G74" i="1"/>
  <c r="H73" i="1"/>
  <c r="I73" i="1" s="1"/>
  <c r="G73" i="1"/>
  <c r="H72" i="1"/>
  <c r="G72" i="1"/>
  <c r="H71" i="1"/>
  <c r="I71" i="1" s="1"/>
  <c r="G71" i="1"/>
  <c r="H70" i="1"/>
  <c r="I70" i="1" s="1"/>
  <c r="G70" i="1"/>
  <c r="H69" i="1"/>
  <c r="G69" i="1"/>
  <c r="H68" i="1"/>
  <c r="I68" i="1" s="1"/>
  <c r="G68" i="1"/>
  <c r="H67" i="1"/>
  <c r="G67" i="1"/>
  <c r="H66" i="1"/>
  <c r="I66" i="1" s="1"/>
  <c r="G66" i="1"/>
  <c r="H65" i="1"/>
  <c r="I65" i="1" s="1"/>
  <c r="G65" i="1"/>
  <c r="I64" i="1"/>
  <c r="H64" i="1"/>
  <c r="G64" i="1"/>
  <c r="H63" i="1"/>
  <c r="I63" i="1" s="1"/>
  <c r="G63" i="1"/>
  <c r="H62" i="1"/>
  <c r="I62" i="1" s="1"/>
  <c r="G62" i="1"/>
  <c r="H61" i="1"/>
  <c r="I61" i="1" s="1"/>
  <c r="G61" i="1"/>
  <c r="I58" i="1"/>
  <c r="G58" i="1"/>
  <c r="I57" i="1"/>
  <c r="G57" i="1"/>
  <c r="H55" i="1"/>
  <c r="G55" i="1"/>
  <c r="H54" i="1"/>
  <c r="I54" i="1" s="1"/>
  <c r="G54" i="1"/>
  <c r="H53" i="1"/>
  <c r="I53" i="1" s="1"/>
  <c r="G53" i="1"/>
  <c r="H52" i="1"/>
  <c r="G52" i="1"/>
  <c r="H50" i="1"/>
  <c r="I50" i="1" s="1"/>
  <c r="G50" i="1"/>
  <c r="H49" i="1"/>
  <c r="G49" i="1"/>
  <c r="H48" i="1"/>
  <c r="G48" i="1"/>
  <c r="H47" i="1"/>
  <c r="I47" i="1" s="1"/>
  <c r="G47" i="1"/>
  <c r="H44" i="1"/>
  <c r="I44" i="1" s="1"/>
  <c r="G44" i="1"/>
  <c r="H43" i="1"/>
  <c r="I43" i="1" s="1"/>
  <c r="G43" i="1"/>
  <c r="H42" i="1"/>
  <c r="I42" i="1" s="1"/>
  <c r="G42" i="1"/>
  <c r="H41" i="1"/>
  <c r="G41" i="1"/>
  <c r="H40" i="1"/>
  <c r="I40" i="1" s="1"/>
  <c r="G40" i="1"/>
  <c r="H39" i="1"/>
  <c r="G39" i="1"/>
  <c r="H38" i="1"/>
  <c r="I38" i="1" s="1"/>
  <c r="G38" i="1"/>
  <c r="H37" i="1"/>
  <c r="G37" i="1"/>
  <c r="H36" i="1"/>
  <c r="G36" i="1"/>
  <c r="H35" i="1"/>
  <c r="I35" i="1" s="1"/>
  <c r="G35" i="1"/>
  <c r="H34" i="1"/>
  <c r="I34" i="1" s="1"/>
  <c r="G34" i="1"/>
  <c r="H33" i="1"/>
  <c r="G33" i="1"/>
  <c r="H32" i="1"/>
  <c r="I32" i="1" s="1"/>
  <c r="G32" i="1"/>
  <c r="H31" i="1"/>
  <c r="G31" i="1"/>
  <c r="H30" i="1"/>
  <c r="I30" i="1" s="1"/>
  <c r="G30" i="1"/>
  <c r="H28" i="1"/>
  <c r="I28" i="1" s="1"/>
  <c r="G28" i="1"/>
  <c r="H27" i="1"/>
  <c r="I27" i="1" s="1"/>
  <c r="G27" i="1"/>
  <c r="H26" i="1"/>
  <c r="G26" i="1"/>
  <c r="H25" i="1"/>
  <c r="G25" i="1"/>
  <c r="H23" i="1"/>
  <c r="G23" i="1"/>
  <c r="H22" i="1"/>
  <c r="G22" i="1"/>
  <c r="H21" i="1"/>
  <c r="I21" i="1" s="1"/>
  <c r="G21" i="1"/>
  <c r="H20" i="1"/>
  <c r="I20" i="1" s="1"/>
  <c r="G20" i="1"/>
  <c r="H19" i="1"/>
  <c r="G19" i="1"/>
  <c r="H18" i="1"/>
  <c r="G18" i="1"/>
  <c r="H17" i="1"/>
  <c r="I17" i="1" s="1"/>
  <c r="H15" i="1"/>
  <c r="G15" i="1"/>
  <c r="H14" i="1"/>
  <c r="I14" i="1" s="1"/>
  <c r="G14" i="1"/>
  <c r="G84" i="1" l="1"/>
  <c r="I59" i="1"/>
  <c r="G51" i="1"/>
  <c r="G59" i="1"/>
  <c r="G56" i="1"/>
  <c r="G81" i="1"/>
  <c r="G85" i="1" s="1"/>
  <c r="I39" i="1"/>
  <c r="I33" i="1"/>
  <c r="I52" i="1"/>
  <c r="I80" i="1"/>
  <c r="I49" i="1"/>
  <c r="G45" i="1"/>
  <c r="G24" i="1"/>
  <c r="I31" i="1"/>
  <c r="I74" i="1"/>
  <c r="G16" i="1"/>
  <c r="G29" i="1"/>
  <c r="I69" i="1"/>
  <c r="I84" i="1"/>
  <c r="I23" i="1"/>
  <c r="I37" i="1"/>
  <c r="I76" i="1"/>
  <c r="I79" i="1"/>
  <c r="I18" i="1"/>
  <c r="I25" i="1"/>
  <c r="I41" i="1"/>
  <c r="I48" i="1"/>
  <c r="I78" i="1"/>
  <c r="I22" i="1"/>
  <c r="I36" i="1"/>
  <c r="I67" i="1"/>
  <c r="I72" i="1"/>
  <c r="I55" i="1"/>
  <c r="I15" i="1"/>
  <c r="I19" i="1"/>
  <c r="I26" i="1"/>
  <c r="I16" i="1" l="1"/>
  <c r="G46" i="1"/>
  <c r="G60" i="1" s="1"/>
  <c r="G86" i="1" s="1"/>
  <c r="G87" i="1" s="1"/>
  <c r="G88" i="1" s="1"/>
  <c r="I81" i="1"/>
  <c r="I24" i="1"/>
  <c r="I56" i="1"/>
  <c r="I45" i="1"/>
  <c r="I29" i="1"/>
  <c r="I51" i="1"/>
  <c r="I46" i="1" l="1"/>
  <c r="I85" i="1"/>
  <c r="I60" i="1" l="1"/>
  <c r="I86" i="1" l="1"/>
  <c r="I87" i="1" l="1"/>
  <c r="I88" i="1" l="1"/>
</calcChain>
</file>

<file path=xl/sharedStrings.xml><?xml version="1.0" encoding="utf-8"?>
<sst xmlns="http://schemas.openxmlformats.org/spreadsheetml/2006/main" count="182" uniqueCount="134">
  <si>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</si>
  <si>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</si>
  <si>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</si>
  <si>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 ОВООТ ШАР-50 ТӨСЛИЙН</t>
  </si>
  <si>
    <t>АЖЛЫН ГҮЙЦЭТГЭЛИЙН АКТ</t>
  </si>
  <si>
    <t>2023 оны 10 дугаар сарын 01-ээс 10 дугаар сарын 31-ний өдөр хүртэл</t>
  </si>
  <si>
    <t>Төсвийн дүн:1 528 241 932 /төгрөгөөр/</t>
  </si>
  <si>
    <t>Д/Д</t>
  </si>
  <si>
    <t>Ажлын нэр, төрөл</t>
  </si>
  <si>
    <t>Хэмжих нэгж</t>
  </si>
  <si>
    <t>Нэгжийн өртөг</t>
  </si>
  <si>
    <t>10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</si>
  <si>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</si>
  <si>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</si>
  <si>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</si>
  <si>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</si>
  <si>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</si>
  <si>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Сансрын зургийн тайлал</t>
  </si>
  <si>
    <t>км2</t>
  </si>
  <si>
    <t>I</t>
  </si>
  <si>
    <t>Бэлтгэл ажлын дүн</t>
  </si>
  <si>
    <t xml:space="preserve">Геологийн зураглал </t>
  </si>
  <si>
    <t>Танилцах маршрут</t>
  </si>
  <si>
    <t>Шалган холбох маршрут</t>
  </si>
  <si>
    <t>т.км</t>
  </si>
  <si>
    <t>Эрлийн маршрут</t>
  </si>
  <si>
    <t>Шлихийн сорьцлолт</t>
  </si>
  <si>
    <t>ш</t>
  </si>
  <si>
    <t>Урсгал геохимийн сорьцлолт</t>
  </si>
  <si>
    <t>Литогеохими, хоёрдогч</t>
  </si>
  <si>
    <t>II</t>
  </si>
  <si>
    <t>Зураглалын ажлын дүн</t>
  </si>
  <si>
    <t>Шурф нэвтрэлт II-IY</t>
  </si>
  <si>
    <t>т/м</t>
  </si>
  <si>
    <t>Суваг малталт</t>
  </si>
  <si>
    <t>м2</t>
  </si>
  <si>
    <t>Копуш малталт</t>
  </si>
  <si>
    <t>м3</t>
  </si>
  <si>
    <t>Уулын ажлын булалт</t>
  </si>
  <si>
    <t>III</t>
  </si>
  <si>
    <t xml:space="preserve">Уулын ажлын дүн </t>
  </si>
  <si>
    <t>Ховилон сорьцлолт</t>
  </si>
  <si>
    <t>Анхдагч геохими /зураглал/</t>
  </si>
  <si>
    <t>Анхдагч геохими /эрэл/</t>
  </si>
  <si>
    <t>Цэглэн сорьцлолт</t>
  </si>
  <si>
    <t>Үнэмлэхүй насны сорьцлолт</t>
  </si>
  <si>
    <t xml:space="preserve">Протолочек </t>
  </si>
  <si>
    <t>Шлиф</t>
  </si>
  <si>
    <t>Аншилф</t>
  </si>
  <si>
    <t>Силикат</t>
  </si>
  <si>
    <t>Усан дээж</t>
  </si>
  <si>
    <t>Фаун флор</t>
  </si>
  <si>
    <t>Шурфийн шлих</t>
  </si>
  <si>
    <t>сорьц</t>
  </si>
  <si>
    <t>Монолит (хүдрийн бус ашигт малтмал)</t>
  </si>
  <si>
    <t>кг</t>
  </si>
  <si>
    <t>Элс хайрга</t>
  </si>
  <si>
    <t>Угаалга</t>
  </si>
  <si>
    <t>IV</t>
  </si>
  <si>
    <t xml:space="preserve">Сорьцлолтын дүн </t>
  </si>
  <si>
    <t>V</t>
  </si>
  <si>
    <t>Хээрийн ажлын дүн  /II-IV/</t>
  </si>
  <si>
    <t>Томилолтын зардал</t>
  </si>
  <si>
    <t>Суурин боловсруулалт</t>
  </si>
  <si>
    <t>өдөр</t>
  </si>
  <si>
    <t>Байрзүйн зураг авах, зураг хэвлэх</t>
  </si>
  <si>
    <t>Багаж, тоног төхөөрөмж /Анги зохион байгуулалт/</t>
  </si>
  <si>
    <t>багц</t>
  </si>
  <si>
    <t>VI</t>
  </si>
  <si>
    <t>Үйлдвэрлэлийн тээвэр</t>
  </si>
  <si>
    <t>т/км</t>
  </si>
  <si>
    <t>Хүн тээвэр</t>
  </si>
  <si>
    <t>Ачаа тээвэр</t>
  </si>
  <si>
    <t>Ердийн хөсөг /морь/</t>
  </si>
  <si>
    <t>хоног</t>
  </si>
  <si>
    <t>VII</t>
  </si>
  <si>
    <t>Тээврийн дүн</t>
  </si>
  <si>
    <t>Геофизикийн Соронзон хайгуул</t>
  </si>
  <si>
    <t>Геофизикийн цахилгаан зүсэлт (Диполь-Диполь)</t>
  </si>
  <si>
    <t>VIII</t>
  </si>
  <si>
    <t>Геофизикийн дүн</t>
  </si>
  <si>
    <t>IX</t>
  </si>
  <si>
    <t>ӨӨРИЙН ХҮЧНИЙ АЖЛЫН ДҮН /I+V+VI+VII+VIII/</t>
  </si>
  <si>
    <t>Урсгал/хоёрдогч геохими /0.075мм -буталгаа/</t>
  </si>
  <si>
    <t>Анхдагч геохими /0.5кг-аас бага: 0.075 мм-буталгаа/</t>
  </si>
  <si>
    <t>2 кг-аас бага буталгаа</t>
  </si>
  <si>
    <t>5 кг хүртэлх буталгаа</t>
  </si>
  <si>
    <t>Эрдэсийн хураангүй шинжилгээ</t>
  </si>
  <si>
    <t>Эрдсийн дэлгэрэнгүй шинжилгээ</t>
  </si>
  <si>
    <t>ICP 20 элемент /геохими</t>
  </si>
  <si>
    <t>Хими Аu -порбир</t>
  </si>
  <si>
    <t>ААС-Cu, Pb, Zn, Ag…</t>
  </si>
  <si>
    <t>ААС-Fe, Cr, Ni, Co</t>
  </si>
  <si>
    <t>ААС- Mo, W, Sn</t>
  </si>
  <si>
    <t>Силикат (исэл)</t>
  </si>
  <si>
    <t>Чулуулгийн физик механик шинж</t>
  </si>
  <si>
    <t xml:space="preserve">Петрографийн хураангуй </t>
  </si>
  <si>
    <t>Петрографийн бэлтгэл</t>
  </si>
  <si>
    <t xml:space="preserve">Минераграфийн хураангуй </t>
  </si>
  <si>
    <t>Минераграфийн бэлтгэл</t>
  </si>
  <si>
    <t>Усны бүрэн</t>
  </si>
  <si>
    <t>Палеонтологи</t>
  </si>
  <si>
    <t>Үнэмлэхүй нас</t>
  </si>
  <si>
    <t>X</t>
  </si>
  <si>
    <t>Лабораторийн ажлын дүн</t>
  </si>
  <si>
    <t>Авто тээврийн татвар</t>
  </si>
  <si>
    <t>жил</t>
  </si>
  <si>
    <t>Байрны түрээс</t>
  </si>
  <si>
    <t>сар</t>
  </si>
  <si>
    <t>XI</t>
  </si>
  <si>
    <t>Бусад ажлын дүн</t>
  </si>
  <si>
    <t>XII</t>
  </si>
  <si>
    <t>ГАДНЫ БАЙГУУЛЛАГЫН ДҮН /X+XI/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</si>
  <si>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</si>
  <si>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</si>
  <si>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</si>
  <si>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</si>
  <si>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</si>
  <si>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</si>
  <si>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 xml:space="preserve">Гүйцэтгэгч: </t>
  </si>
  <si>
    <t xml:space="preserve"> "Эрдэст Даян уул" ХХК-ийн  гүйцэтгэх захирал</t>
  </si>
  <si>
    <t>/П.Лхагвадэмбэрэл/</t>
  </si>
  <si>
    <t xml:space="preserve"> "Овоот шар-50" Төслийн ахлагч</t>
  </si>
  <si>
    <t>/Ө.Амар/</t>
  </si>
  <si>
    <t xml:space="preserve"> "Эрдэст Даян уул" ХХК-ийн нягтлан бодогч</t>
  </si>
  <si>
    <t>/Ж.Отгонтуяа/</t>
  </si>
  <si>
    <t>Танилцсан:</t>
  </si>
  <si>
    <t>Үндэсний геологийн албаны ГСХ-ийн дарга</t>
  </si>
  <si>
    <t>Хянасан:</t>
  </si>
  <si>
    <t>Үндэсний геологийн албаны ГСХ-ийн мэргэжилтэн</t>
  </si>
  <si>
    <t>Үндэсний геологийн албаны ЭБСТЭЗХ-ийн мэргэжилтэн</t>
  </si>
  <si>
    <t>/  Т.Цэрэндулам  /</t>
  </si>
  <si>
    <t>Үндэсний геологийн албаны дарга</t>
  </si>
  <si>
    <t>/Б.Мөнхтөр/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</si>
</sst>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"/>
  </numFmts>
  <fonts count="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43" fontId="3" fillId="0" borderId="1" xfId="2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right" vertical="center"/>
    </xf>
    <xf numFmtId="43" fontId="3" fillId="2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43" fontId="3" fillId="0" borderId="1" xfId="2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Fill="1"/>
    <xf numFmtId="3" fontId="3" fillId="0" borderId="0" xfId="0" applyNumberFormat="1" applyFont="1"/>
    <xf numFmtId="3" fontId="3" fillId="0" borderId="0" xfId="0" applyNumberFormat="1" applyFont="1" applyFill="1"/>
    <xf numFmtId="4" fontId="5" fillId="0" borderId="1" xfId="0" applyNumberFormat="1" applyFont="1" applyBorder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4" fontId="3" fillId="2" borderId="1" xfId="2" applyNumberFormat="1" applyFont="1" applyFill="1" applyBorder="1" applyAlignment="1">
      <alignment horizontal="right" vertical="center"/>
    </xf>
    <xf numFmtId="3" fontId="3" fillId="2" borderId="1" xfId="2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right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SH-50%20lhagv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 сар"/>
      <sheetName val="2 сар"/>
      <sheetName val="3 сар"/>
      <sheetName val="4 сар"/>
      <sheetName val="5 сар"/>
      <sheetName val="6 сар"/>
      <sheetName val="7 сар"/>
      <sheetName val="8 сар"/>
      <sheetName val="9сар"/>
      <sheetName val="10 сар"/>
      <sheetName val="Sheet6"/>
      <sheetName val="Sheet3"/>
      <sheetName val="7.8.9"/>
      <sheetName val="Sheet4"/>
      <sheetName val="teew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H14">
            <v>30</v>
          </cell>
        </row>
        <row r="15">
          <cell r="H15">
            <v>1759</v>
          </cell>
        </row>
        <row r="17">
          <cell r="H17">
            <v>1200</v>
          </cell>
        </row>
        <row r="18">
          <cell r="H18">
            <v>25</v>
          </cell>
        </row>
        <row r="19">
          <cell r="H19">
            <v>50</v>
          </cell>
        </row>
        <row r="20">
          <cell r="H20">
            <v>40</v>
          </cell>
        </row>
        <row r="21">
          <cell r="H21">
            <v>150</v>
          </cell>
        </row>
        <row r="22">
          <cell r="H22">
            <v>150</v>
          </cell>
        </row>
        <row r="23">
          <cell r="H23">
            <v>255</v>
          </cell>
        </row>
        <row r="25">
          <cell r="H25">
            <v>60</v>
          </cell>
        </row>
        <row r="26">
          <cell r="H26">
            <v>150</v>
          </cell>
        </row>
        <row r="27">
          <cell r="H27">
            <v>38</v>
          </cell>
        </row>
        <row r="28">
          <cell r="H28">
            <v>248</v>
          </cell>
        </row>
        <row r="30">
          <cell r="H30">
            <v>91</v>
          </cell>
        </row>
        <row r="31">
          <cell r="H31">
            <v>50</v>
          </cell>
        </row>
        <row r="32">
          <cell r="H32">
            <v>461</v>
          </cell>
        </row>
        <row r="33">
          <cell r="H33">
            <v>40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15</v>
          </cell>
        </row>
        <row r="37">
          <cell r="H37">
            <v>10</v>
          </cell>
        </row>
        <row r="38">
          <cell r="H38">
            <v>3</v>
          </cell>
        </row>
        <row r="39">
          <cell r="H39">
            <v>10</v>
          </cell>
        </row>
        <row r="40">
          <cell r="H40">
            <v>0</v>
          </cell>
        </row>
        <row r="41">
          <cell r="H41">
            <v>80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230</v>
          </cell>
        </row>
        <row r="47">
          <cell r="H47">
            <v>3325</v>
          </cell>
        </row>
        <row r="48">
          <cell r="H48">
            <v>75</v>
          </cell>
        </row>
        <row r="49">
          <cell r="H49">
            <v>64</v>
          </cell>
        </row>
        <row r="50">
          <cell r="H50">
            <v>0</v>
          </cell>
        </row>
        <row r="52">
          <cell r="H52">
            <v>9000</v>
          </cell>
        </row>
        <row r="53">
          <cell r="H53">
            <v>17500</v>
          </cell>
        </row>
        <row r="54">
          <cell r="H54">
            <v>6000</v>
          </cell>
        </row>
        <row r="55">
          <cell r="H55">
            <v>100</v>
          </cell>
        </row>
        <row r="61">
          <cell r="H61">
            <v>405</v>
          </cell>
        </row>
        <row r="62">
          <cell r="H62">
            <v>511</v>
          </cell>
        </row>
        <row r="63">
          <cell r="H63">
            <v>40</v>
          </cell>
        </row>
        <row r="64">
          <cell r="H64">
            <v>94</v>
          </cell>
        </row>
        <row r="65">
          <cell r="H65">
            <v>150</v>
          </cell>
        </row>
        <row r="66">
          <cell r="H66">
            <v>0</v>
          </cell>
        </row>
        <row r="67">
          <cell r="H67">
            <v>897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15</v>
          </cell>
        </row>
        <row r="75">
          <cell r="H75">
            <v>15</v>
          </cell>
        </row>
        <row r="76">
          <cell r="H76">
            <v>10</v>
          </cell>
        </row>
        <row r="77">
          <cell r="H77">
            <v>10</v>
          </cell>
        </row>
        <row r="78">
          <cell r="H78">
            <v>10</v>
          </cell>
        </row>
        <row r="79">
          <cell r="H79">
            <v>0</v>
          </cell>
        </row>
        <row r="80">
          <cell r="H80">
            <v>0</v>
          </cell>
        </row>
        <row r="82">
          <cell r="H82">
            <v>1</v>
          </cell>
        </row>
        <row r="83">
          <cell r="H83">
            <v>9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DN103"/>
  <sheetViews>
    <sheetView tabSelected="1" topLeftCell="A73" workbookViewId="0">
      <selection activeCell="F17" sqref="F17"/>
    </sheetView>
  </sheetViews>
  <sheetFormatPr defaultRowHeight="14.25" x14ac:dyDescent="0.2"/>
  <cols>
    <col min="1" max="1" width="9" style="2"/>
    <col min="2" max="2" width="5.75" style="2" customWidth="1"/>
    <col min="3" max="3" width="38.5" style="41" customWidth="1"/>
    <col min="4" max="4" width="9.75" style="2" customWidth="1"/>
    <col min="5" max="5" width="12.625" style="2" customWidth="1"/>
    <col min="6" max="6" width="7.375" style="2" bestFit="1" customWidth="1"/>
    <col min="7" max="7" width="15" style="2" customWidth="1"/>
    <col min="8" max="8" width="6.375" style="2" customWidth="1"/>
    <col min="9" max="9" width="14.625" style="2" customWidth="1"/>
    <col min="10" max="10" width="5" style="8" customWidth="1"/>
    <col min="11" max="16384" width="9" style="2"/>
  </cols>
  <sheetData>
    <row r="1" spans="2:16342" x14ac:dyDescent="0.2">
      <c r="B1" s="1"/>
      <c r="C1" s="1"/>
      <c r="F1" s="1"/>
      <c r="G1" s="1"/>
      <c r="H1" s="1"/>
      <c r="I1" s="3" t="s">
        <v>0</v>
      </c>
      <c r="J1" s="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</row>
    <row r="2" spans="2:16342" x14ac:dyDescent="0.2">
      <c r="B2" s="1"/>
      <c r="C2" s="1"/>
      <c r="F2" s="1"/>
      <c r="G2" s="1"/>
      <c r="H2" s="1"/>
      <c r="I2" s="3" t="s">
        <v>1</v>
      </c>
      <c r="J2" s="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</row>
    <row r="3" spans="2:16342" x14ac:dyDescent="0.2">
      <c r="B3" s="1"/>
      <c r="C3" s="1"/>
      <c r="F3" s="1"/>
      <c r="G3" s="1"/>
      <c r="H3" s="1"/>
      <c r="I3" s="3" t="s">
        <v>2</v>
      </c>
      <c r="J3" s="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</row>
    <row r="5" spans="2:16342" ht="15" x14ac:dyDescent="0.2">
      <c r="C5" s="5" t="s">
        <v>3</v>
      </c>
      <c r="D5" s="5"/>
      <c r="E5" s="5"/>
      <c r="F5" s="5"/>
      <c r="G5" s="5"/>
      <c r="H5" s="5"/>
      <c r="I5" s="5"/>
      <c r="J5" s="6"/>
    </row>
    <row r="6" spans="2:16342" ht="15" x14ac:dyDescent="0.2">
      <c r="C6" s="5" t="s">
        <v>4</v>
      </c>
      <c r="D6" s="5"/>
      <c r="E6" s="5"/>
      <c r="F6" s="5"/>
      <c r="G6" s="5"/>
      <c r="H6" s="5"/>
      <c r="I6" s="5"/>
      <c r="J6" s="6"/>
    </row>
    <row r="7" spans="2:16342" x14ac:dyDescent="0.2">
      <c r="B7" s="7" t="s">
        <v>5</v>
      </c>
      <c r="C7" s="7"/>
      <c r="D7" s="7"/>
      <c r="E7" s="7"/>
      <c r="F7" s="7"/>
      <c r="G7" s="7"/>
      <c r="H7" s="7"/>
      <c r="I7" s="7"/>
    </row>
    <row r="9" spans="2:16342" x14ac:dyDescent="0.2">
      <c r="B9" s="9" t="s">
        <v>6</v>
      </c>
      <c r="C9" s="9"/>
      <c r="D9" s="9"/>
      <c r="E9" s="9"/>
      <c r="F9" s="9"/>
      <c r="G9" s="9"/>
      <c r="H9" s="9"/>
      <c r="I9" s="9"/>
      <c r="J9" s="10"/>
    </row>
    <row r="11" spans="2:16342" ht="14.25" customHeight="1" x14ac:dyDescent="0.2">
      <c r="B11" s="11" t="s">
        <v>7</v>
      </c>
      <c r="C11" s="12" t="s">
        <v>8</v>
      </c>
      <c r="D11" s="13" t="s">
        <v>9</v>
      </c>
      <c r="E11" s="13" t="s">
        <v>10</v>
      </c>
      <c r="F11" s="14" t="s">
        <v>11</v>
      </c>
      <c r="G11" s="14"/>
      <c r="H11" s="14" t="s">
        <v>12</v>
      </c>
      <c r="I11" s="14"/>
      <c r="J11" s="15"/>
    </row>
    <row r="12" spans="2:16342" x14ac:dyDescent="0.2">
      <c r="B12" s="11"/>
      <c r="C12" s="12"/>
      <c r="D12" s="16"/>
      <c r="E12" s="16"/>
      <c r="F12" s="17" t="s">
        <v>13</v>
      </c>
      <c r="G12" s="17" t="s">
        <v>14</v>
      </c>
      <c r="H12" s="17" t="s">
        <v>13</v>
      </c>
      <c r="I12" s="17" t="s">
        <v>14</v>
      </c>
      <c r="J12" s="18"/>
    </row>
    <row r="13" spans="2:16342" x14ac:dyDescent="0.2">
      <c r="B13" s="17">
        <v>0</v>
      </c>
      <c r="C13" s="19">
        <v>1</v>
      </c>
      <c r="D13" s="20">
        <v>2</v>
      </c>
      <c r="E13" s="20">
        <v>3</v>
      </c>
      <c r="F13" s="17"/>
      <c r="G13" s="17">
        <v>5</v>
      </c>
      <c r="H13" s="17">
        <v>6</v>
      </c>
      <c r="I13" s="17">
        <v>7</v>
      </c>
      <c r="J13" s="18"/>
    </row>
    <row r="14" spans="2:16342" x14ac:dyDescent="0.2">
      <c r="B14" s="17"/>
      <c r="C14" s="19" t="s">
        <v>15</v>
      </c>
      <c r="D14" s="17" t="s">
        <v>16</v>
      </c>
      <c r="E14" s="21">
        <v>45625</v>
      </c>
      <c r="F14" s="22"/>
      <c r="G14" s="21">
        <f>F14*E14</f>
        <v>0</v>
      </c>
      <c r="H14" s="22">
        <f>F14+'[1]9сар'!H14</f>
        <v>30</v>
      </c>
      <c r="I14" s="21">
        <f>H14*E14</f>
        <v>1368750</v>
      </c>
      <c r="J14" s="23"/>
    </row>
    <row r="15" spans="2:16342" x14ac:dyDescent="0.2">
      <c r="B15" s="17"/>
      <c r="C15" s="19" t="s">
        <v>17</v>
      </c>
      <c r="D15" s="17" t="s">
        <v>18</v>
      </c>
      <c r="E15" s="21">
        <v>7400</v>
      </c>
      <c r="F15" s="22">
        <v>-0.34</v>
      </c>
      <c r="G15" s="21">
        <f>F15*E15</f>
        <v>-2516</v>
      </c>
      <c r="H15" s="22">
        <f>F15+'[1]9сар'!H15</f>
        <v>1758.66</v>
      </c>
      <c r="I15" s="21">
        <f>H15*E15</f>
        <v>13014084</v>
      </c>
      <c r="J15" s="23"/>
    </row>
    <row r="16" spans="2:16342" ht="15" x14ac:dyDescent="0.2">
      <c r="B16" s="25" t="s">
        <v>19</v>
      </c>
      <c r="C16" s="26" t="s">
        <v>20</v>
      </c>
      <c r="D16" s="25"/>
      <c r="E16" s="40"/>
      <c r="F16" s="27"/>
      <c r="G16" s="27">
        <f>SUM(G14:G15)</f>
        <v>-2516</v>
      </c>
      <c r="H16" s="22"/>
      <c r="I16" s="27">
        <f>SUM(I14:I15)</f>
        <v>14382834</v>
      </c>
      <c r="J16" s="28"/>
    </row>
    <row r="17" spans="2:10" x14ac:dyDescent="0.2">
      <c r="B17" s="17"/>
      <c r="C17" s="19" t="s">
        <v>21</v>
      </c>
      <c r="D17" s="17" t="s">
        <v>18</v>
      </c>
      <c r="E17" s="49">
        <v>53956.896549999998</v>
      </c>
      <c r="F17" s="29">
        <v>400</v>
      </c>
      <c r="G17" s="21">
        <f>F17*E17</f>
        <v>21582758.619999997</v>
      </c>
      <c r="H17" s="29">
        <f>F17+'[1]9сар'!H17</f>
        <v>1600</v>
      </c>
      <c r="I17" s="21">
        <f>H17*E17</f>
        <v>86331034.479999989</v>
      </c>
      <c r="J17" s="23"/>
    </row>
    <row r="18" spans="2:10" x14ac:dyDescent="0.2">
      <c r="B18" s="17"/>
      <c r="C18" s="19" t="s">
        <v>22</v>
      </c>
      <c r="D18" s="17" t="s">
        <v>16</v>
      </c>
      <c r="E18" s="50">
        <v>15686.274509803921</v>
      </c>
      <c r="F18" s="22"/>
      <c r="G18" s="21">
        <f>F18*E18</f>
        <v>0</v>
      </c>
      <c r="H18" s="22">
        <f>F18+'[1]9сар'!H18</f>
        <v>25</v>
      </c>
      <c r="I18" s="21">
        <f>H18*E18</f>
        <v>392156.86274509801</v>
      </c>
      <c r="J18" s="23"/>
    </row>
    <row r="19" spans="2:10" x14ac:dyDescent="0.2">
      <c r="B19" s="17"/>
      <c r="C19" s="19" t="s">
        <v>23</v>
      </c>
      <c r="D19" s="17" t="s">
        <v>24</v>
      </c>
      <c r="E19" s="49">
        <v>53333.333299999998</v>
      </c>
      <c r="F19" s="22"/>
      <c r="G19" s="21">
        <f>F19*E19</f>
        <v>0</v>
      </c>
      <c r="H19" s="22">
        <f>F19+'[1]9сар'!H19</f>
        <v>50</v>
      </c>
      <c r="I19" s="21">
        <f>H19*E19</f>
        <v>2666666.665</v>
      </c>
      <c r="J19" s="23"/>
    </row>
    <row r="20" spans="2:10" x14ac:dyDescent="0.2">
      <c r="B20" s="17"/>
      <c r="C20" s="19" t="s">
        <v>25</v>
      </c>
      <c r="D20" s="17" t="s">
        <v>24</v>
      </c>
      <c r="E20" s="49">
        <v>31011.904761904763</v>
      </c>
      <c r="F20" s="22"/>
      <c r="G20" s="21">
        <f>F20*E20</f>
        <v>0</v>
      </c>
      <c r="H20" s="22">
        <f>F20+'[1]9сар'!H20</f>
        <v>40</v>
      </c>
      <c r="I20" s="21">
        <f>H20*E20</f>
        <v>1240476.1904761905</v>
      </c>
      <c r="J20" s="23"/>
    </row>
    <row r="21" spans="2:10" x14ac:dyDescent="0.2">
      <c r="B21" s="17"/>
      <c r="C21" s="19" t="s">
        <v>26</v>
      </c>
      <c r="D21" s="17" t="s">
        <v>27</v>
      </c>
      <c r="E21" s="49">
        <v>3188.6904761904761</v>
      </c>
      <c r="F21" s="22"/>
      <c r="G21" s="21">
        <f>F21*E21</f>
        <v>0</v>
      </c>
      <c r="H21" s="22">
        <f>F21+'[1]9сар'!H21</f>
        <v>150</v>
      </c>
      <c r="I21" s="21">
        <f>H21*E21</f>
        <v>478303.57142857142</v>
      </c>
      <c r="J21" s="23"/>
    </row>
    <row r="22" spans="2:10" x14ac:dyDescent="0.2">
      <c r="B22" s="17"/>
      <c r="C22" s="19" t="s">
        <v>28</v>
      </c>
      <c r="D22" s="17" t="s">
        <v>27</v>
      </c>
      <c r="E22" s="49">
        <v>2585.1190476190473</v>
      </c>
      <c r="F22" s="22"/>
      <c r="G22" s="21">
        <f>F22*E22</f>
        <v>0</v>
      </c>
      <c r="H22" s="22">
        <f>F22+'[1]9сар'!H22</f>
        <v>150</v>
      </c>
      <c r="I22" s="21">
        <f>H22*E22</f>
        <v>387767.8571428571</v>
      </c>
      <c r="J22" s="23"/>
    </row>
    <row r="23" spans="2:10" x14ac:dyDescent="0.2">
      <c r="B23" s="17"/>
      <c r="C23" s="19" t="s">
        <v>29</v>
      </c>
      <c r="D23" s="17" t="s">
        <v>27</v>
      </c>
      <c r="E23" s="49">
        <v>4711.0426929392397</v>
      </c>
      <c r="F23" s="22"/>
      <c r="G23" s="21">
        <f>F23*E23</f>
        <v>0</v>
      </c>
      <c r="H23" s="22">
        <f>F23+'[1]9сар'!H23</f>
        <v>255</v>
      </c>
      <c r="I23" s="21">
        <f>H23*E23</f>
        <v>1201315.8866995061</v>
      </c>
      <c r="J23" s="23"/>
    </row>
    <row r="24" spans="2:10" ht="15" x14ac:dyDescent="0.2">
      <c r="B24" s="25" t="s">
        <v>30</v>
      </c>
      <c r="C24" s="26" t="s">
        <v>31</v>
      </c>
      <c r="D24" s="25"/>
      <c r="E24" s="40"/>
      <c r="F24" s="27"/>
      <c r="G24" s="27">
        <f>SUM(G17:G23)</f>
        <v>21582758.619999997</v>
      </c>
      <c r="H24" s="22"/>
      <c r="I24" s="27">
        <f>SUM(I17:I23)</f>
        <v>92697721.513492212</v>
      </c>
      <c r="J24" s="28"/>
    </row>
    <row r="25" spans="2:10" x14ac:dyDescent="0.2">
      <c r="B25" s="17"/>
      <c r="C25" s="19" t="s">
        <v>32</v>
      </c>
      <c r="D25" s="30" t="s">
        <v>33</v>
      </c>
      <c r="E25" s="53">
        <v>79800</v>
      </c>
      <c r="F25" s="31">
        <v>31.6</v>
      </c>
      <c r="G25" s="21">
        <f>F25*E25</f>
        <v>2521680</v>
      </c>
      <c r="H25" s="21">
        <f>F25+'[1]9сар'!H25</f>
        <v>91.6</v>
      </c>
      <c r="I25" s="21">
        <f>H25*E25</f>
        <v>7309680</v>
      </c>
      <c r="J25" s="23"/>
    </row>
    <row r="26" spans="2:10" x14ac:dyDescent="0.2">
      <c r="B26" s="17"/>
      <c r="C26" s="19" t="s">
        <v>34</v>
      </c>
      <c r="D26" s="32" t="s">
        <v>35</v>
      </c>
      <c r="E26" s="53">
        <v>30130</v>
      </c>
      <c r="F26" s="21"/>
      <c r="G26" s="21">
        <f>F26*E26</f>
        <v>0</v>
      </c>
      <c r="H26" s="21">
        <f>F26+'[1]9сар'!H26</f>
        <v>150</v>
      </c>
      <c r="I26" s="21">
        <f>H26*E26</f>
        <v>4519500</v>
      </c>
      <c r="J26" s="23"/>
    </row>
    <row r="27" spans="2:10" x14ac:dyDescent="0.2">
      <c r="B27" s="17"/>
      <c r="C27" s="19" t="s">
        <v>36</v>
      </c>
      <c r="D27" s="32" t="s">
        <v>37</v>
      </c>
      <c r="E27" s="52">
        <v>1200</v>
      </c>
      <c r="F27" s="31">
        <v>-0.5</v>
      </c>
      <c r="G27" s="21">
        <f>F27*E27</f>
        <v>-600</v>
      </c>
      <c r="H27" s="31">
        <f>F27+'[1]9сар'!H27</f>
        <v>37.5</v>
      </c>
      <c r="I27" s="21">
        <f>H27*E27</f>
        <v>45000</v>
      </c>
      <c r="J27" s="23"/>
    </row>
    <row r="28" spans="2:10" x14ac:dyDescent="0.2">
      <c r="B28" s="17"/>
      <c r="C28" s="19" t="s">
        <v>38</v>
      </c>
      <c r="D28" s="32" t="s">
        <v>37</v>
      </c>
      <c r="E28" s="52">
        <v>2300</v>
      </c>
      <c r="F28" s="21">
        <v>38</v>
      </c>
      <c r="G28" s="21">
        <f>F28*E28</f>
        <v>87400</v>
      </c>
      <c r="H28" s="21">
        <f>F28+'[1]9сар'!H28</f>
        <v>286</v>
      </c>
      <c r="I28" s="21">
        <f>H28*E28</f>
        <v>657800</v>
      </c>
      <c r="J28" s="23"/>
    </row>
    <row r="29" spans="2:10" ht="15" x14ac:dyDescent="0.2">
      <c r="B29" s="25" t="s">
        <v>39</v>
      </c>
      <c r="C29" s="26" t="s">
        <v>40</v>
      </c>
      <c r="D29" s="25"/>
      <c r="E29" s="40"/>
      <c r="F29" s="27"/>
      <c r="G29" s="27">
        <f>SUM(G25:G28)</f>
        <v>2608480</v>
      </c>
      <c r="H29" s="22"/>
      <c r="I29" s="27">
        <f>SUM(I25:I28)</f>
        <v>12531980</v>
      </c>
      <c r="J29" s="28"/>
    </row>
    <row r="30" spans="2:10" x14ac:dyDescent="0.2">
      <c r="B30" s="17"/>
      <c r="C30" s="19" t="s">
        <v>41</v>
      </c>
      <c r="D30" s="32" t="s">
        <v>27</v>
      </c>
      <c r="E30" s="52">
        <v>10500</v>
      </c>
      <c r="F30" s="22"/>
      <c r="G30" s="21">
        <f>F30*E30</f>
        <v>0</v>
      </c>
      <c r="H30" s="22">
        <f>F30+'[1]9сар'!H30</f>
        <v>91</v>
      </c>
      <c r="I30" s="21">
        <f>H30*E30</f>
        <v>955500</v>
      </c>
      <c r="J30" s="23"/>
    </row>
    <row r="31" spans="2:10" x14ac:dyDescent="0.2">
      <c r="B31" s="17"/>
      <c r="C31" s="19" t="s">
        <v>42</v>
      </c>
      <c r="D31" s="32" t="s">
        <v>27</v>
      </c>
      <c r="E31" s="52">
        <v>9021</v>
      </c>
      <c r="F31" s="22"/>
      <c r="G31" s="21">
        <f>F31*E31</f>
        <v>0</v>
      </c>
      <c r="H31" s="22">
        <f>F31+'[1]9сар'!H31</f>
        <v>50</v>
      </c>
      <c r="I31" s="21">
        <f>H31*E31</f>
        <v>451050</v>
      </c>
      <c r="J31" s="23"/>
    </row>
    <row r="32" spans="2:10" x14ac:dyDescent="0.2">
      <c r="B32" s="17"/>
      <c r="C32" s="19" t="s">
        <v>43</v>
      </c>
      <c r="D32" s="32" t="s">
        <v>27</v>
      </c>
      <c r="E32" s="51">
        <v>9021.1412151067325</v>
      </c>
      <c r="F32" s="22"/>
      <c r="G32" s="21">
        <f>F32*E32</f>
        <v>0</v>
      </c>
      <c r="H32" s="22">
        <f>F32+'[1]9сар'!H32</f>
        <v>461</v>
      </c>
      <c r="I32" s="21">
        <f>H32*E32</f>
        <v>4158746.1001642039</v>
      </c>
      <c r="J32" s="23"/>
    </row>
    <row r="33" spans="2:10" x14ac:dyDescent="0.2">
      <c r="B33" s="17"/>
      <c r="C33" s="19" t="s">
        <v>44</v>
      </c>
      <c r="D33" s="32" t="s">
        <v>27</v>
      </c>
      <c r="E33" s="51">
        <v>8201.7138752052542</v>
      </c>
      <c r="F33" s="22">
        <v>92</v>
      </c>
      <c r="G33" s="21">
        <f>F33*E33</f>
        <v>754557.67651888344</v>
      </c>
      <c r="H33" s="22">
        <f>F33+'[1]9сар'!H33</f>
        <v>132</v>
      </c>
      <c r="I33" s="21">
        <f>H33*E33</f>
        <v>1082626.2315270936</v>
      </c>
      <c r="J33" s="23"/>
    </row>
    <row r="34" spans="2:10" x14ac:dyDescent="0.2">
      <c r="B34" s="17"/>
      <c r="C34" s="19" t="s">
        <v>45</v>
      </c>
      <c r="D34" s="32" t="s">
        <v>27</v>
      </c>
      <c r="E34" s="52">
        <v>11500</v>
      </c>
      <c r="F34" s="22"/>
      <c r="G34" s="21">
        <f>F34*E34</f>
        <v>0</v>
      </c>
      <c r="H34" s="22">
        <f>F34+'[1]9сар'!H34</f>
        <v>0</v>
      </c>
      <c r="I34" s="21">
        <f>H34*E34</f>
        <v>0</v>
      </c>
      <c r="J34" s="23"/>
    </row>
    <row r="35" spans="2:10" x14ac:dyDescent="0.2">
      <c r="B35" s="17"/>
      <c r="C35" s="19" t="s">
        <v>46</v>
      </c>
      <c r="D35" s="17" t="s">
        <v>27</v>
      </c>
      <c r="E35" s="49">
        <v>11681.547619047618</v>
      </c>
      <c r="F35" s="22"/>
      <c r="G35" s="21">
        <f>F35*E35</f>
        <v>0</v>
      </c>
      <c r="H35" s="22">
        <f>F35+'[1]9сар'!H35</f>
        <v>0</v>
      </c>
      <c r="I35" s="21">
        <f>H35*E35</f>
        <v>0</v>
      </c>
      <c r="J35" s="23"/>
    </row>
    <row r="36" spans="2:10" x14ac:dyDescent="0.2">
      <c r="B36" s="17"/>
      <c r="C36" s="19" t="s">
        <v>47</v>
      </c>
      <c r="D36" s="32" t="s">
        <v>27</v>
      </c>
      <c r="E36" s="52">
        <v>500</v>
      </c>
      <c r="F36" s="22"/>
      <c r="G36" s="21">
        <f>F36*E36</f>
        <v>0</v>
      </c>
      <c r="H36" s="22">
        <f>F36+'[1]9сар'!H36</f>
        <v>15</v>
      </c>
      <c r="I36" s="21">
        <f>H36*E36</f>
        <v>7500</v>
      </c>
      <c r="J36" s="23"/>
    </row>
    <row r="37" spans="2:10" x14ac:dyDescent="0.2">
      <c r="B37" s="17"/>
      <c r="C37" s="19" t="s">
        <v>48</v>
      </c>
      <c r="D37" s="32" t="s">
        <v>27</v>
      </c>
      <c r="E37" s="52">
        <v>500</v>
      </c>
      <c r="F37" s="22"/>
      <c r="G37" s="21">
        <f>F37*E37</f>
        <v>0</v>
      </c>
      <c r="H37" s="22">
        <f>F37+'[1]9сар'!H37</f>
        <v>10</v>
      </c>
      <c r="I37" s="21">
        <f>H37*E37</f>
        <v>5000</v>
      </c>
      <c r="J37" s="23"/>
    </row>
    <row r="38" spans="2:10" x14ac:dyDescent="0.2">
      <c r="B38" s="17"/>
      <c r="C38" s="19" t="s">
        <v>49</v>
      </c>
      <c r="D38" s="32" t="s">
        <v>27</v>
      </c>
      <c r="E38" s="52">
        <v>8202</v>
      </c>
      <c r="F38" s="33"/>
      <c r="G38" s="21">
        <f>F38*E38</f>
        <v>0</v>
      </c>
      <c r="H38" s="22">
        <f>F38+'[1]9сар'!H38</f>
        <v>3</v>
      </c>
      <c r="I38" s="21">
        <f>H38*E38</f>
        <v>24606</v>
      </c>
      <c r="J38" s="23"/>
    </row>
    <row r="39" spans="2:10" x14ac:dyDescent="0.2">
      <c r="B39" s="17"/>
      <c r="C39" s="19" t="s">
        <v>50</v>
      </c>
      <c r="D39" s="32" t="s">
        <v>27</v>
      </c>
      <c r="E39" s="52">
        <v>12000</v>
      </c>
      <c r="F39" s="33">
        <v>15</v>
      </c>
      <c r="G39" s="21">
        <f>F39*E39</f>
        <v>180000</v>
      </c>
      <c r="H39" s="22">
        <f>F39+'[1]9сар'!H39</f>
        <v>25</v>
      </c>
      <c r="I39" s="21">
        <f>H39*E39</f>
        <v>300000</v>
      </c>
      <c r="J39" s="23"/>
    </row>
    <row r="40" spans="2:10" x14ac:dyDescent="0.2">
      <c r="B40" s="17"/>
      <c r="C40" s="19" t="s">
        <v>51</v>
      </c>
      <c r="D40" s="32" t="s">
        <v>27</v>
      </c>
      <c r="E40" s="52">
        <v>5500</v>
      </c>
      <c r="F40" s="22">
        <v>10</v>
      </c>
      <c r="G40" s="21">
        <f>F40*E40</f>
        <v>55000</v>
      </c>
      <c r="H40" s="22">
        <f>F40+'[1]9сар'!H40</f>
        <v>10</v>
      </c>
      <c r="I40" s="21">
        <f>H40*E40</f>
        <v>55000</v>
      </c>
      <c r="J40" s="23"/>
    </row>
    <row r="41" spans="2:10" x14ac:dyDescent="0.2">
      <c r="B41" s="17"/>
      <c r="C41" s="19" t="s">
        <v>52</v>
      </c>
      <c r="D41" s="34" t="s">
        <v>53</v>
      </c>
      <c r="E41" s="49">
        <v>3466.6666666666665</v>
      </c>
      <c r="F41" s="35">
        <v>24</v>
      </c>
      <c r="G41" s="21">
        <f>F41*E41</f>
        <v>83200</v>
      </c>
      <c r="H41" s="22">
        <f>F41+'[1]9сар'!H41</f>
        <v>104</v>
      </c>
      <c r="I41" s="21">
        <f>H41*E41</f>
        <v>360533.33333333331</v>
      </c>
      <c r="J41" s="23"/>
    </row>
    <row r="42" spans="2:10" x14ac:dyDescent="0.2">
      <c r="B42" s="17"/>
      <c r="C42" s="19" t="s">
        <v>54</v>
      </c>
      <c r="D42" s="34" t="s">
        <v>55</v>
      </c>
      <c r="E42" s="21">
        <v>25000</v>
      </c>
      <c r="F42" s="35"/>
      <c r="G42" s="21">
        <f>F42*E42</f>
        <v>0</v>
      </c>
      <c r="H42" s="22">
        <f>F42+'[1]9сар'!H42</f>
        <v>0</v>
      </c>
      <c r="I42" s="21">
        <f>H42*E42</f>
        <v>0</v>
      </c>
      <c r="J42" s="23"/>
    </row>
    <row r="43" spans="2:10" x14ac:dyDescent="0.2">
      <c r="B43" s="17"/>
      <c r="C43" s="19" t="s">
        <v>56</v>
      </c>
      <c r="D43" s="34" t="s">
        <v>37</v>
      </c>
      <c r="E43" s="21">
        <v>86966</v>
      </c>
      <c r="F43" s="35"/>
      <c r="G43" s="21">
        <f>F43*E43</f>
        <v>0</v>
      </c>
      <c r="H43" s="22">
        <f>F43+'[1]9сар'!H43</f>
        <v>0</v>
      </c>
      <c r="I43" s="21">
        <f>H43*E43</f>
        <v>0</v>
      </c>
      <c r="J43" s="23"/>
    </row>
    <row r="44" spans="2:10" x14ac:dyDescent="0.2">
      <c r="B44" s="17"/>
      <c r="C44" s="19" t="s">
        <v>57</v>
      </c>
      <c r="D44" s="17" t="s">
        <v>27</v>
      </c>
      <c r="E44" s="21">
        <v>3000</v>
      </c>
      <c r="F44" s="22"/>
      <c r="G44" s="21">
        <f>F44*E44</f>
        <v>0</v>
      </c>
      <c r="H44" s="22">
        <f>F44+'[1]9сар'!H44</f>
        <v>230</v>
      </c>
      <c r="I44" s="21">
        <f>H44*E44</f>
        <v>690000</v>
      </c>
      <c r="J44" s="23"/>
    </row>
    <row r="45" spans="2:10" ht="15" x14ac:dyDescent="0.2">
      <c r="B45" s="25" t="s">
        <v>58</v>
      </c>
      <c r="C45" s="26" t="s">
        <v>59</v>
      </c>
      <c r="D45" s="25"/>
      <c r="E45" s="40"/>
      <c r="F45" s="27"/>
      <c r="G45" s="27">
        <f>SUM(G30:G44)</f>
        <v>1072757.6765188836</v>
      </c>
      <c r="H45" s="22"/>
      <c r="I45" s="27">
        <f>SUM(I30:I44)</f>
        <v>8090561.6650246307</v>
      </c>
      <c r="J45" s="28"/>
    </row>
    <row r="46" spans="2:10" ht="15" x14ac:dyDescent="0.2">
      <c r="B46" s="25" t="s">
        <v>60</v>
      </c>
      <c r="C46" s="26" t="s">
        <v>61</v>
      </c>
      <c r="D46" s="25"/>
      <c r="E46" s="40"/>
      <c r="F46" s="27"/>
      <c r="G46" s="27">
        <f>+G24+G45+G29</f>
        <v>25263996.296518881</v>
      </c>
      <c r="H46" s="22"/>
      <c r="I46" s="27">
        <f>+I24+I29+I45</f>
        <v>113320263.17851683</v>
      </c>
      <c r="J46" s="28"/>
    </row>
    <row r="47" spans="2:10" x14ac:dyDescent="0.2">
      <c r="B47" s="17"/>
      <c r="C47" s="19" t="s">
        <v>62</v>
      </c>
      <c r="D47" s="32" t="s">
        <v>16</v>
      </c>
      <c r="E47" s="52">
        <v>10440</v>
      </c>
      <c r="F47" s="22">
        <v>1146</v>
      </c>
      <c r="G47" s="21">
        <f>+F47*E47</f>
        <v>11964240</v>
      </c>
      <c r="H47" s="22">
        <f>F47+'[1]9сар'!H47</f>
        <v>4471</v>
      </c>
      <c r="I47" s="21">
        <f>H47*E47</f>
        <v>46677240</v>
      </c>
      <c r="J47" s="23"/>
    </row>
    <row r="48" spans="2:10" x14ac:dyDescent="0.2">
      <c r="B48" s="17"/>
      <c r="C48" s="36" t="s">
        <v>63</v>
      </c>
      <c r="D48" s="32" t="s">
        <v>64</v>
      </c>
      <c r="E48" s="51">
        <v>1248666.6666699999</v>
      </c>
      <c r="F48" s="22"/>
      <c r="G48" s="21">
        <f>+F48*E48</f>
        <v>0</v>
      </c>
      <c r="H48" s="22">
        <f>F48+'[1]9сар'!H48</f>
        <v>75</v>
      </c>
      <c r="I48" s="21">
        <f>H48*E48</f>
        <v>93650000.000249997</v>
      </c>
      <c r="J48" s="23"/>
    </row>
    <row r="49" spans="2:10" x14ac:dyDescent="0.2">
      <c r="B49" s="17"/>
      <c r="C49" s="19" t="s">
        <v>65</v>
      </c>
      <c r="D49" s="32" t="s">
        <v>27</v>
      </c>
      <c r="E49" s="51">
        <v>105795.82</v>
      </c>
      <c r="F49" s="22"/>
      <c r="G49" s="21">
        <f>+F49*E49</f>
        <v>0</v>
      </c>
      <c r="H49" s="22">
        <f>F49+'[1]9сар'!H49</f>
        <v>64</v>
      </c>
      <c r="I49" s="21">
        <f>H49*E49</f>
        <v>6770932.4800000004</v>
      </c>
      <c r="J49" s="23"/>
    </row>
    <row r="50" spans="2:10" ht="28.5" x14ac:dyDescent="0.2">
      <c r="B50" s="17"/>
      <c r="C50" s="19" t="s">
        <v>66</v>
      </c>
      <c r="D50" s="32" t="s">
        <v>67</v>
      </c>
      <c r="E50" s="52">
        <v>1500000</v>
      </c>
      <c r="F50" s="22"/>
      <c r="G50" s="21">
        <f>+F50*E50</f>
        <v>0</v>
      </c>
      <c r="H50" s="22">
        <f>F50+'[1]9сар'!H50</f>
        <v>0</v>
      </c>
      <c r="I50" s="21">
        <f>H50*E50</f>
        <v>0</v>
      </c>
      <c r="J50" s="23"/>
    </row>
    <row r="51" spans="2:10" ht="15" x14ac:dyDescent="0.2">
      <c r="B51" s="25" t="s">
        <v>68</v>
      </c>
      <c r="C51" s="26" t="s">
        <v>14</v>
      </c>
      <c r="D51" s="37"/>
      <c r="E51" s="27"/>
      <c r="F51" s="27"/>
      <c r="G51" s="27">
        <f>SUM(G47:G50)</f>
        <v>11964240</v>
      </c>
      <c r="H51" s="22"/>
      <c r="I51" s="27">
        <f>SUM(I47:I50)</f>
        <v>147098172.48024997</v>
      </c>
      <c r="J51" s="28"/>
    </row>
    <row r="52" spans="2:10" x14ac:dyDescent="0.2">
      <c r="B52" s="17"/>
      <c r="C52" s="19" t="s">
        <v>69</v>
      </c>
      <c r="D52" s="17" t="s">
        <v>70</v>
      </c>
      <c r="E52" s="21">
        <v>630</v>
      </c>
      <c r="F52" s="33">
        <v>1000</v>
      </c>
      <c r="G52" s="21">
        <f>+F52*E52</f>
        <v>630000</v>
      </c>
      <c r="H52" s="22">
        <f>F52+'[1]9сар'!H52</f>
        <v>10000</v>
      </c>
      <c r="I52" s="21">
        <f>H52*E52</f>
        <v>6300000</v>
      </c>
      <c r="J52" s="23"/>
    </row>
    <row r="53" spans="2:10" x14ac:dyDescent="0.2">
      <c r="B53" s="17"/>
      <c r="C53" s="19" t="s">
        <v>71</v>
      </c>
      <c r="D53" s="17" t="s">
        <v>70</v>
      </c>
      <c r="E53" s="21">
        <v>630</v>
      </c>
      <c r="F53" s="22">
        <v>1000</v>
      </c>
      <c r="G53" s="21">
        <f>+F53*E53</f>
        <v>630000</v>
      </c>
      <c r="H53" s="22">
        <f>F53+'[1]9сар'!H53</f>
        <v>18500</v>
      </c>
      <c r="I53" s="21">
        <f>H53*E53</f>
        <v>11655000</v>
      </c>
      <c r="J53" s="23"/>
    </row>
    <row r="54" spans="2:10" x14ac:dyDescent="0.2">
      <c r="B54" s="17"/>
      <c r="C54" s="19" t="s">
        <v>72</v>
      </c>
      <c r="D54" s="17" t="s">
        <v>70</v>
      </c>
      <c r="E54" s="21">
        <v>750</v>
      </c>
      <c r="F54" s="2">
        <v>705.6519339284032</v>
      </c>
      <c r="G54" s="21">
        <f>+F54*E54</f>
        <v>529238.95044630242</v>
      </c>
      <c r="H54" s="22">
        <f>F54+'[1]9сар'!H54</f>
        <v>6705.6519339284032</v>
      </c>
      <c r="I54" s="21">
        <f>H54*E54</f>
        <v>5029238.9504463021</v>
      </c>
      <c r="J54" s="23"/>
    </row>
    <row r="55" spans="2:10" x14ac:dyDescent="0.2">
      <c r="B55" s="17"/>
      <c r="C55" s="19" t="s">
        <v>73</v>
      </c>
      <c r="D55" s="30" t="s">
        <v>74</v>
      </c>
      <c r="E55" s="53">
        <v>160000</v>
      </c>
      <c r="F55" s="22"/>
      <c r="G55" s="21">
        <f>+F55*E55</f>
        <v>0</v>
      </c>
      <c r="H55" s="22">
        <f>F55+'[1]9сар'!H55</f>
        <v>100</v>
      </c>
      <c r="I55" s="21">
        <f>H55*E55</f>
        <v>16000000</v>
      </c>
      <c r="J55" s="23"/>
    </row>
    <row r="56" spans="2:10" ht="15" x14ac:dyDescent="0.2">
      <c r="B56" s="25" t="s">
        <v>75</v>
      </c>
      <c r="C56" s="26" t="s">
        <v>76</v>
      </c>
      <c r="D56" s="25"/>
      <c r="E56" s="27"/>
      <c r="F56" s="27"/>
      <c r="G56" s="27">
        <f>SUM(G52:G55)</f>
        <v>1789238.9504463025</v>
      </c>
      <c r="H56" s="22"/>
      <c r="I56" s="27">
        <f>SUM(I52:I55)</f>
        <v>38984238.9504463</v>
      </c>
      <c r="J56" s="28"/>
    </row>
    <row r="57" spans="2:10" x14ac:dyDescent="0.2">
      <c r="B57" s="17"/>
      <c r="C57" s="19" t="s">
        <v>77</v>
      </c>
      <c r="D57" s="34" t="s">
        <v>70</v>
      </c>
      <c r="E57" s="21">
        <v>50000</v>
      </c>
      <c r="F57" s="21"/>
      <c r="G57" s="21">
        <f>+F57*E57</f>
        <v>0</v>
      </c>
      <c r="H57" s="22">
        <v>0</v>
      </c>
      <c r="I57" s="21">
        <f>H57*E57</f>
        <v>0</v>
      </c>
      <c r="J57" s="23"/>
    </row>
    <row r="58" spans="2:10" ht="28.5" x14ac:dyDescent="0.2">
      <c r="B58" s="17"/>
      <c r="C58" s="19" t="s">
        <v>78</v>
      </c>
      <c r="D58" s="34" t="s">
        <v>70</v>
      </c>
      <c r="E58" s="21">
        <v>400000</v>
      </c>
      <c r="F58" s="22"/>
      <c r="G58" s="21">
        <f>+F58*E58</f>
        <v>0</v>
      </c>
      <c r="H58" s="22">
        <v>0</v>
      </c>
      <c r="I58" s="21">
        <f>H58*E58</f>
        <v>0</v>
      </c>
      <c r="J58" s="23"/>
    </row>
    <row r="59" spans="2:10" ht="15" x14ac:dyDescent="0.2">
      <c r="B59" s="25" t="s">
        <v>79</v>
      </c>
      <c r="C59" s="26" t="s">
        <v>80</v>
      </c>
      <c r="D59" s="25"/>
      <c r="E59" s="27"/>
      <c r="F59" s="38"/>
      <c r="G59" s="27">
        <f>SUM(G57:G58)</f>
        <v>0</v>
      </c>
      <c r="H59" s="22"/>
      <c r="I59" s="27">
        <f>SUM(I57:I58)</f>
        <v>0</v>
      </c>
      <c r="J59" s="28"/>
    </row>
    <row r="60" spans="2:10" ht="30" x14ac:dyDescent="0.2">
      <c r="B60" s="25" t="s">
        <v>81</v>
      </c>
      <c r="C60" s="26" t="s">
        <v>82</v>
      </c>
      <c r="D60" s="25"/>
      <c r="E60" s="27"/>
      <c r="F60" s="27"/>
      <c r="G60" s="27">
        <f>+G16+G46+G51+G56+G59</f>
        <v>39014959.246965177</v>
      </c>
      <c r="H60" s="22"/>
      <c r="I60" s="27">
        <f>+I16+I46+I51+I56+I59</f>
        <v>313785508.60921311</v>
      </c>
      <c r="J60" s="28"/>
    </row>
    <row r="61" spans="2:10" ht="28.5" x14ac:dyDescent="0.2">
      <c r="B61" s="17"/>
      <c r="C61" s="39" t="s">
        <v>83</v>
      </c>
      <c r="D61" s="30" t="s">
        <v>53</v>
      </c>
      <c r="E61" s="53">
        <v>5000</v>
      </c>
      <c r="F61" s="22"/>
      <c r="G61" s="21">
        <f>+F61*E61</f>
        <v>0</v>
      </c>
      <c r="H61" s="22">
        <f>F61+'[1]9сар'!H61</f>
        <v>405</v>
      </c>
      <c r="I61" s="21">
        <f>H61*E61</f>
        <v>2025000</v>
      </c>
      <c r="J61" s="23"/>
    </row>
    <row r="62" spans="2:10" ht="28.5" x14ac:dyDescent="0.2">
      <c r="B62" s="17"/>
      <c r="C62" s="39" t="s">
        <v>84</v>
      </c>
      <c r="D62" s="30" t="s">
        <v>53</v>
      </c>
      <c r="E62" s="53">
        <v>6000</v>
      </c>
      <c r="F62" s="22"/>
      <c r="G62" s="21">
        <f>+F62*E62</f>
        <v>0</v>
      </c>
      <c r="H62" s="22">
        <f>F62+'[1]9сар'!H62</f>
        <v>511</v>
      </c>
      <c r="I62" s="21">
        <f>H62*E62</f>
        <v>3066000</v>
      </c>
      <c r="J62" s="23"/>
    </row>
    <row r="63" spans="2:10" x14ac:dyDescent="0.2">
      <c r="B63" s="17"/>
      <c r="C63" s="39" t="s">
        <v>85</v>
      </c>
      <c r="D63" s="30" t="s">
        <v>53</v>
      </c>
      <c r="E63" s="53">
        <v>9000</v>
      </c>
      <c r="F63" s="22">
        <v>92</v>
      </c>
      <c r="G63" s="21">
        <f>+F63*E63</f>
        <v>828000</v>
      </c>
      <c r="H63" s="22">
        <f>F63+'[1]9сар'!H63</f>
        <v>132</v>
      </c>
      <c r="I63" s="21">
        <f>H63*E63</f>
        <v>1188000</v>
      </c>
      <c r="J63" s="23"/>
    </row>
    <row r="64" spans="2:10" x14ac:dyDescent="0.2">
      <c r="B64" s="17"/>
      <c r="C64" s="39" t="s">
        <v>86</v>
      </c>
      <c r="D64" s="30" t="s">
        <v>53</v>
      </c>
      <c r="E64" s="53">
        <v>27000</v>
      </c>
      <c r="F64" s="22"/>
      <c r="G64" s="21">
        <f>+F64*E64</f>
        <v>0</v>
      </c>
      <c r="H64" s="22">
        <f>F64+'[1]9сар'!H64</f>
        <v>94</v>
      </c>
      <c r="I64" s="21">
        <f>H64*E64</f>
        <v>2538000</v>
      </c>
      <c r="J64" s="23"/>
    </row>
    <row r="65" spans="2:10" x14ac:dyDescent="0.2">
      <c r="B65" s="17"/>
      <c r="C65" s="39" t="s">
        <v>87</v>
      </c>
      <c r="D65" s="30" t="s">
        <v>53</v>
      </c>
      <c r="E65" s="53">
        <v>25000</v>
      </c>
      <c r="F65" s="22">
        <v>104</v>
      </c>
      <c r="G65" s="21">
        <f>+F65*E65</f>
        <v>2600000</v>
      </c>
      <c r="H65" s="22">
        <f>F65+'[1]9сар'!H65</f>
        <v>254</v>
      </c>
      <c r="I65" s="21">
        <f>H65*E65</f>
        <v>6350000</v>
      </c>
      <c r="J65" s="23"/>
    </row>
    <row r="66" spans="2:10" x14ac:dyDescent="0.2">
      <c r="B66" s="17"/>
      <c r="C66" s="39" t="s">
        <v>88</v>
      </c>
      <c r="D66" s="30" t="s">
        <v>53</v>
      </c>
      <c r="E66" s="53">
        <v>35000</v>
      </c>
      <c r="F66" s="22"/>
      <c r="G66" s="21">
        <f>+F66*E66</f>
        <v>0</v>
      </c>
      <c r="H66" s="22">
        <f>F66+'[1]9сар'!H66</f>
        <v>0</v>
      </c>
      <c r="I66" s="21">
        <f>H66*E66</f>
        <v>0</v>
      </c>
      <c r="J66" s="23"/>
    </row>
    <row r="67" spans="2:10" x14ac:dyDescent="0.2">
      <c r="B67" s="17"/>
      <c r="C67" s="39" t="s">
        <v>89</v>
      </c>
      <c r="D67" s="30" t="s">
        <v>53</v>
      </c>
      <c r="E67" s="53">
        <v>20000</v>
      </c>
      <c r="F67" s="22">
        <v>212</v>
      </c>
      <c r="G67" s="21">
        <f>+F67*E67</f>
        <v>4240000</v>
      </c>
      <c r="H67" s="22">
        <f>F67+'[1]9сар'!H67</f>
        <v>1109</v>
      </c>
      <c r="I67" s="21">
        <f>H67*E67</f>
        <v>22180000</v>
      </c>
      <c r="J67" s="23"/>
    </row>
    <row r="68" spans="2:10" x14ac:dyDescent="0.2">
      <c r="B68" s="17"/>
      <c r="C68" s="39" t="s">
        <v>90</v>
      </c>
      <c r="D68" s="30" t="s">
        <v>53</v>
      </c>
      <c r="E68" s="53">
        <v>30000</v>
      </c>
      <c r="F68" s="22">
        <v>20</v>
      </c>
      <c r="G68" s="21">
        <f>+F68*E68</f>
        <v>600000</v>
      </c>
      <c r="H68" s="22">
        <f>F68+'[1]9сар'!H68</f>
        <v>20</v>
      </c>
      <c r="I68" s="21">
        <f>H68*E68</f>
        <v>600000</v>
      </c>
      <c r="J68" s="23"/>
    </row>
    <row r="69" spans="2:10" x14ac:dyDescent="0.2">
      <c r="B69" s="17"/>
      <c r="C69" s="39" t="s">
        <v>91</v>
      </c>
      <c r="D69" s="30" t="s">
        <v>53</v>
      </c>
      <c r="E69" s="53">
        <v>10000</v>
      </c>
      <c r="F69" s="22">
        <v>10</v>
      </c>
      <c r="G69" s="21">
        <f>+F69*E69</f>
        <v>100000</v>
      </c>
      <c r="H69" s="22">
        <f>F69+'[1]9сар'!H69</f>
        <v>10</v>
      </c>
      <c r="I69" s="21">
        <f>H69*E69</f>
        <v>100000</v>
      </c>
      <c r="J69" s="23"/>
    </row>
    <row r="70" spans="2:10" x14ac:dyDescent="0.2">
      <c r="B70" s="17"/>
      <c r="C70" s="39" t="s">
        <v>92</v>
      </c>
      <c r="D70" s="30" t="s">
        <v>53</v>
      </c>
      <c r="E70" s="53">
        <v>10000</v>
      </c>
      <c r="F70" s="22">
        <v>3</v>
      </c>
      <c r="G70" s="21">
        <f>+F70*E70</f>
        <v>30000</v>
      </c>
      <c r="H70" s="22">
        <f>F70+'[1]9сар'!H70</f>
        <v>3</v>
      </c>
      <c r="I70" s="21">
        <f>H70*E70</f>
        <v>30000</v>
      </c>
      <c r="J70" s="23"/>
    </row>
    <row r="71" spans="2:10" x14ac:dyDescent="0.2">
      <c r="B71" s="17"/>
      <c r="C71" s="39" t="s">
        <v>93</v>
      </c>
      <c r="D71" s="30" t="s">
        <v>53</v>
      </c>
      <c r="E71" s="53">
        <v>10000</v>
      </c>
      <c r="F71" s="22">
        <v>3</v>
      </c>
      <c r="G71" s="21">
        <f>+F71*E71</f>
        <v>30000</v>
      </c>
      <c r="H71" s="22">
        <f>F71+'[1]9сар'!H71</f>
        <v>3</v>
      </c>
      <c r="I71" s="21">
        <f>H71*E71</f>
        <v>30000</v>
      </c>
      <c r="J71" s="23"/>
    </row>
    <row r="72" spans="2:10" x14ac:dyDescent="0.2">
      <c r="B72" s="17"/>
      <c r="C72" s="19" t="s">
        <v>94</v>
      </c>
      <c r="D72" s="30" t="s">
        <v>53</v>
      </c>
      <c r="E72" s="53">
        <v>31000</v>
      </c>
      <c r="F72" s="22">
        <v>3</v>
      </c>
      <c r="G72" s="21">
        <f>+F72*E72</f>
        <v>93000</v>
      </c>
      <c r="H72" s="22">
        <f>F72+'[1]9сар'!H72</f>
        <v>3</v>
      </c>
      <c r="I72" s="21">
        <f>H72*E72</f>
        <v>93000</v>
      </c>
      <c r="J72" s="23"/>
    </row>
    <row r="73" spans="2:10" x14ac:dyDescent="0.2">
      <c r="B73" s="17"/>
      <c r="C73" s="19" t="s">
        <v>95</v>
      </c>
      <c r="D73" s="30" t="s">
        <v>53</v>
      </c>
      <c r="E73" s="53">
        <v>60000</v>
      </c>
      <c r="F73" s="22"/>
      <c r="G73" s="21">
        <f>+F73*E73</f>
        <v>0</v>
      </c>
      <c r="H73" s="22">
        <f>F73+'[1]9сар'!H73</f>
        <v>0</v>
      </c>
      <c r="I73" s="21">
        <f>H73*E73</f>
        <v>0</v>
      </c>
      <c r="J73" s="23"/>
    </row>
    <row r="74" spans="2:10" x14ac:dyDescent="0.2">
      <c r="B74" s="17"/>
      <c r="C74" s="19" t="s">
        <v>96</v>
      </c>
      <c r="D74" s="30" t="s">
        <v>53</v>
      </c>
      <c r="E74" s="53">
        <v>16000</v>
      </c>
      <c r="F74" s="22"/>
      <c r="G74" s="21">
        <f>+F74*E74</f>
        <v>0</v>
      </c>
      <c r="H74" s="22">
        <f>F74+'[1]9сар'!H74</f>
        <v>15</v>
      </c>
      <c r="I74" s="21">
        <f>H74*E74</f>
        <v>240000</v>
      </c>
      <c r="J74" s="23"/>
    </row>
    <row r="75" spans="2:10" x14ac:dyDescent="0.2">
      <c r="B75" s="17"/>
      <c r="C75" s="19" t="s">
        <v>97</v>
      </c>
      <c r="D75" s="30" t="s">
        <v>53</v>
      </c>
      <c r="E75" s="53">
        <v>36000</v>
      </c>
      <c r="F75" s="22"/>
      <c r="G75" s="21">
        <f>+F75*E75</f>
        <v>0</v>
      </c>
      <c r="H75" s="22">
        <f>F75+'[1]9сар'!H75</f>
        <v>15</v>
      </c>
      <c r="I75" s="21">
        <f>H75*E75</f>
        <v>540000</v>
      </c>
      <c r="J75" s="23"/>
    </row>
    <row r="76" spans="2:10" x14ac:dyDescent="0.2">
      <c r="B76" s="17"/>
      <c r="C76" s="19" t="s">
        <v>98</v>
      </c>
      <c r="D76" s="30" t="s">
        <v>53</v>
      </c>
      <c r="E76" s="53">
        <v>36000</v>
      </c>
      <c r="F76" s="22"/>
      <c r="G76" s="21">
        <f>+F76*E76</f>
        <v>0</v>
      </c>
      <c r="H76" s="22">
        <f>F76+'[1]9сар'!H76</f>
        <v>10</v>
      </c>
      <c r="I76" s="21">
        <f>H76*E76</f>
        <v>360000</v>
      </c>
      <c r="J76" s="23"/>
    </row>
    <row r="77" spans="2:10" x14ac:dyDescent="0.2">
      <c r="B77" s="17"/>
      <c r="C77" s="19" t="s">
        <v>99</v>
      </c>
      <c r="D77" s="30" t="s">
        <v>53</v>
      </c>
      <c r="E77" s="53">
        <v>16000</v>
      </c>
      <c r="F77" s="22"/>
      <c r="G77" s="21">
        <f>+F77*E77</f>
        <v>0</v>
      </c>
      <c r="H77" s="22">
        <f>F77+'[1]9сар'!H77</f>
        <v>10</v>
      </c>
      <c r="I77" s="21">
        <f>H77*E77</f>
        <v>160000</v>
      </c>
      <c r="J77" s="23"/>
    </row>
    <row r="78" spans="2:10" x14ac:dyDescent="0.2">
      <c r="B78" s="17"/>
      <c r="C78" s="19" t="s">
        <v>100</v>
      </c>
      <c r="D78" s="30" t="s">
        <v>53</v>
      </c>
      <c r="E78" s="53">
        <v>70000</v>
      </c>
      <c r="F78" s="22">
        <v>15</v>
      </c>
      <c r="G78" s="21">
        <f>+F78*E78</f>
        <v>1050000</v>
      </c>
      <c r="H78" s="22">
        <f>F78+'[1]9сар'!H78</f>
        <v>25</v>
      </c>
      <c r="I78" s="21">
        <f>H78*E78</f>
        <v>1750000</v>
      </c>
      <c r="J78" s="23"/>
    </row>
    <row r="79" spans="2:10" x14ac:dyDescent="0.2">
      <c r="B79" s="17"/>
      <c r="C79" s="19" t="s">
        <v>101</v>
      </c>
      <c r="D79" s="30" t="s">
        <v>53</v>
      </c>
      <c r="E79" s="52">
        <v>110000</v>
      </c>
      <c r="F79" s="22">
        <v>10</v>
      </c>
      <c r="G79" s="21">
        <f>+F79*E79</f>
        <v>1100000</v>
      </c>
      <c r="H79" s="22">
        <f>F79+'[1]9сар'!H79</f>
        <v>10</v>
      </c>
      <c r="I79" s="21">
        <f>H79*E79</f>
        <v>1100000</v>
      </c>
      <c r="J79" s="23"/>
    </row>
    <row r="80" spans="2:10" x14ac:dyDescent="0.2">
      <c r="B80" s="17"/>
      <c r="C80" s="19" t="s">
        <v>102</v>
      </c>
      <c r="D80" s="30" t="s">
        <v>53</v>
      </c>
      <c r="E80" s="53">
        <v>2000000</v>
      </c>
      <c r="F80" s="22"/>
      <c r="G80" s="21">
        <f>+F80*E80</f>
        <v>0</v>
      </c>
      <c r="H80" s="22">
        <f>F80+'[1]9сар'!H80</f>
        <v>0</v>
      </c>
      <c r="I80" s="21">
        <f>H80*E80</f>
        <v>0</v>
      </c>
      <c r="J80" s="23"/>
    </row>
    <row r="81" spans="2:10" ht="15" x14ac:dyDescent="0.2">
      <c r="B81" s="25" t="s">
        <v>103</v>
      </c>
      <c r="C81" s="26" t="s">
        <v>104</v>
      </c>
      <c r="D81" s="25"/>
      <c r="E81" s="27"/>
      <c r="F81" s="27"/>
      <c r="G81" s="27">
        <f>SUM(G61:G80)</f>
        <v>10671000</v>
      </c>
      <c r="H81" s="22"/>
      <c r="I81" s="27">
        <f>SUM(I61:I80)</f>
        <v>42350000</v>
      </c>
      <c r="J81" s="28"/>
    </row>
    <row r="82" spans="2:10" x14ac:dyDescent="0.2">
      <c r="B82" s="17"/>
      <c r="C82" s="19" t="s">
        <v>105</v>
      </c>
      <c r="D82" s="30" t="s">
        <v>106</v>
      </c>
      <c r="E82" s="53">
        <v>600000</v>
      </c>
      <c r="F82" s="22"/>
      <c r="G82" s="21">
        <f>+F82*E82</f>
        <v>0</v>
      </c>
      <c r="H82" s="22">
        <f>F82+'[1]9сар'!H82</f>
        <v>1</v>
      </c>
      <c r="I82" s="21">
        <f>H82*E82</f>
        <v>600000</v>
      </c>
      <c r="J82" s="23"/>
    </row>
    <row r="83" spans="2:10" x14ac:dyDescent="0.2">
      <c r="B83" s="17"/>
      <c r="C83" s="19" t="s">
        <v>107</v>
      </c>
      <c r="D83" s="30" t="s">
        <v>108</v>
      </c>
      <c r="E83" s="53">
        <v>900000</v>
      </c>
      <c r="F83" s="22">
        <v>1</v>
      </c>
      <c r="G83" s="21">
        <f>+F83*E83</f>
        <v>900000</v>
      </c>
      <c r="H83" s="22">
        <f>F83+'[1]9сар'!H83</f>
        <v>10</v>
      </c>
      <c r="I83" s="21">
        <f>H83*E83</f>
        <v>9000000</v>
      </c>
      <c r="J83" s="23"/>
    </row>
    <row r="84" spans="2:10" ht="15" x14ac:dyDescent="0.2">
      <c r="B84" s="25" t="s">
        <v>109</v>
      </c>
      <c r="C84" s="26" t="s">
        <v>110</v>
      </c>
      <c r="D84" s="25"/>
      <c r="E84" s="40"/>
      <c r="F84" s="27"/>
      <c r="G84" s="27">
        <f>+G83+G82</f>
        <v>900000</v>
      </c>
      <c r="H84" s="22"/>
      <c r="I84" s="27">
        <f>SUM(I82:I83)</f>
        <v>9600000</v>
      </c>
      <c r="J84" s="28"/>
    </row>
    <row r="85" spans="2:10" ht="15" x14ac:dyDescent="0.2">
      <c r="B85" s="25" t="s">
        <v>111</v>
      </c>
      <c r="C85" s="26" t="s">
        <v>112</v>
      </c>
      <c r="D85" s="25"/>
      <c r="E85" s="40"/>
      <c r="F85" s="38"/>
      <c r="G85" s="27">
        <f>+G83+G81+G82</f>
        <v>11571000</v>
      </c>
      <c r="H85" s="22"/>
      <c r="I85" s="27">
        <f>+I84+I81+I59</f>
        <v>51950000</v>
      </c>
      <c r="J85" s="28"/>
    </row>
    <row r="86" spans="2:10" ht="15" x14ac:dyDescent="0.2">
      <c r="B86" s="25" t="s">
        <v>113</v>
      </c>
      <c r="C86" s="26" t="s">
        <v>114</v>
      </c>
      <c r="D86" s="25"/>
      <c r="E86" s="40"/>
      <c r="F86" s="38"/>
      <c r="G86" s="27">
        <f>+G60+G85</f>
        <v>50585959.246965177</v>
      </c>
      <c r="H86" s="22"/>
      <c r="I86" s="40">
        <f>I85+I60</f>
        <v>365735508.60921311</v>
      </c>
      <c r="J86" s="28"/>
    </row>
    <row r="87" spans="2:10" ht="15" x14ac:dyDescent="0.2">
      <c r="B87" s="25" t="s">
        <v>115</v>
      </c>
      <c r="C87" s="26" t="s">
        <v>116</v>
      </c>
      <c r="D87" s="25"/>
      <c r="E87" s="40"/>
      <c r="F87" s="38"/>
      <c r="G87" s="27">
        <f>+G86*0.1</f>
        <v>5058595.9246965181</v>
      </c>
      <c r="H87" s="22"/>
      <c r="I87" s="27">
        <f>+I86*0.1</f>
        <v>36573550.860921316</v>
      </c>
      <c r="J87" s="28"/>
    </row>
    <row r="88" spans="2:10" ht="15" x14ac:dyDescent="0.2">
      <c r="B88" s="25" t="s">
        <v>117</v>
      </c>
      <c r="C88" s="26" t="s">
        <v>118</v>
      </c>
      <c r="D88" s="25"/>
      <c r="E88" s="40"/>
      <c r="F88" s="38"/>
      <c r="G88" s="27">
        <f>+G86+G87</f>
        <v>55644555.171661697</v>
      </c>
      <c r="H88" s="22"/>
      <c r="I88" s="27">
        <f>+I86+I87</f>
        <v>402309059.47013444</v>
      </c>
    </row>
    <row r="90" spans="2:10" x14ac:dyDescent="0.2">
      <c r="I90" s="42"/>
    </row>
    <row r="91" spans="2:10" x14ac:dyDescent="0.2">
      <c r="I91" s="24"/>
    </row>
    <row r="92" spans="2:10" s="45" customFormat="1" ht="15" x14ac:dyDescent="0.25">
      <c r="B92" s="43"/>
      <c r="C92" s="44" t="s">
        <v>119</v>
      </c>
      <c r="J92" s="46"/>
    </row>
    <row r="93" spans="2:10" s="45" customFormat="1" x14ac:dyDescent="0.2">
      <c r="B93" s="43"/>
      <c r="C93" s="45" t="s">
        <v>120</v>
      </c>
      <c r="G93" s="45" t="s">
        <v>121</v>
      </c>
      <c r="J93" s="46"/>
    </row>
    <row r="94" spans="2:10" s="45" customFormat="1" x14ac:dyDescent="0.2">
      <c r="B94" s="43"/>
      <c r="C94" s="45" t="s">
        <v>122</v>
      </c>
      <c r="G94" s="45" t="s">
        <v>123</v>
      </c>
      <c r="I94" s="47"/>
      <c r="J94" s="48"/>
    </row>
    <row r="95" spans="2:10" s="45" customFormat="1" x14ac:dyDescent="0.2">
      <c r="B95" s="43"/>
      <c r="C95" s="45" t="s">
        <v>124</v>
      </c>
      <c r="G95" s="45" t="s">
        <v>125</v>
      </c>
      <c r="J95" s="46"/>
    </row>
    <row r="96" spans="2:10" s="45" customFormat="1" x14ac:dyDescent="0.2">
      <c r="B96" s="43"/>
      <c r="J96" s="46"/>
    </row>
    <row r="97" spans="2:10" s="45" customFormat="1" ht="15" x14ac:dyDescent="0.25">
      <c r="B97" s="43"/>
      <c r="C97" s="44" t="s">
        <v>126</v>
      </c>
      <c r="J97" s="46"/>
    </row>
    <row r="98" spans="2:10" s="45" customFormat="1" x14ac:dyDescent="0.2">
      <c r="B98" s="43"/>
      <c r="C98" s="45" t="s">
        <v>132</v>
      </c>
      <c r="G98" s="45" t="s">
        <v>133</v>
      </c>
      <c r="J98" s="46"/>
    </row>
    <row r="99" spans="2:10" s="45" customFormat="1" x14ac:dyDescent="0.2">
      <c r="B99" s="43"/>
      <c r="C99" s="45" t="s">
        <v>127</v>
      </c>
      <c r="J99" s="46"/>
    </row>
    <row r="100" spans="2:10" s="45" customFormat="1" x14ac:dyDescent="0.2">
      <c r="B100" s="43"/>
      <c r="J100" s="46"/>
    </row>
    <row r="101" spans="2:10" s="45" customFormat="1" ht="15" x14ac:dyDescent="0.25">
      <c r="B101" s="43"/>
      <c r="C101" s="44" t="s">
        <v>128</v>
      </c>
      <c r="J101" s="46"/>
    </row>
    <row r="102" spans="2:10" s="45" customFormat="1" x14ac:dyDescent="0.2">
      <c r="B102" s="43"/>
      <c r="C102" s="45" t="s">
        <v>129</v>
      </c>
      <c r="J102" s="46"/>
    </row>
    <row r="103" spans="2:10" x14ac:dyDescent="0.2">
      <c r="C103" s="45" t="s">
        <v>130</v>
      </c>
      <c r="D103" s="45"/>
      <c r="E103" s="45"/>
      <c r="F103" s="45"/>
      <c r="G103" s="45" t="s">
        <v>131</v>
      </c>
    </row>
  </sheetData>
  <mergeCells count="10">
    <mergeCell ref="C5:I5"/>
    <mergeCell ref="C6:I6"/>
    <mergeCell ref="B7:I7"/>
    <mergeCell ref="B9:I9"/>
    <mergeCell ref="B11:B12"/>
    <mergeCell ref="C11:C12"/>
    <mergeCell ref="D11:D12"/>
    <mergeCell ref="E11:E12"/>
    <mergeCell ref="F11:G11"/>
    <mergeCell ref="H11:I1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 сар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p</cp:lastModifiedBy>
  <dcterms:created xsi:type="dcterms:W3CDTF">2023-10-24T20:39:25Z</dcterms:created>
  <dcterms:modified xsi:type="dcterms:W3CDTF">2023-10-24T21:18:32Z</dcterms:modified>
</cp:coreProperties>
</file>