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ocuments\мөст 50\Гүйцэтгэл\"/>
    </mc:Choice>
  </mc:AlternateContent>
  <bookViews>
    <workbookView xWindow="0" yWindow="0" windowWidth="2325" windowHeight="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84" i="1" l="1"/>
  <c r="F75" i="1"/>
  <c r="H75" i="1"/>
  <c r="H55" i="1"/>
  <c r="H54" i="1"/>
  <c r="H51" i="1"/>
  <c r="H46" i="1"/>
  <c r="H41" i="1"/>
  <c r="F41" i="1"/>
  <c r="F54" i="1"/>
  <c r="H74" i="1"/>
  <c r="G68" i="1"/>
  <c r="G67" i="1"/>
  <c r="H68" i="1"/>
  <c r="H67" i="1"/>
  <c r="G53" i="1"/>
  <c r="G81" i="1" l="1"/>
  <c r="G74" i="1"/>
  <c r="G64" i="1"/>
  <c r="G63" i="1"/>
  <c r="G21" i="1"/>
  <c r="H72" i="1" l="1"/>
  <c r="F72" i="1" l="1"/>
  <c r="H57" i="1"/>
  <c r="F57" i="1"/>
  <c r="H21" i="1"/>
  <c r="F21" i="1"/>
  <c r="F63" i="1"/>
  <c r="F60" i="1"/>
  <c r="F59" i="1"/>
  <c r="F58" i="1"/>
  <c r="H60" i="1"/>
  <c r="H59" i="1"/>
  <c r="H58" i="1"/>
  <c r="G57" i="1"/>
  <c r="H48" i="1"/>
  <c r="H47" i="1"/>
  <c r="G47" i="1"/>
  <c r="F49" i="1"/>
  <c r="F48" i="1"/>
  <c r="F47" i="1"/>
  <c r="G27" i="1"/>
  <c r="G24" i="1"/>
  <c r="F24" i="1"/>
  <c r="F23" i="1"/>
  <c r="H23" i="1"/>
  <c r="F27" i="1" l="1"/>
  <c r="G83" i="1"/>
  <c r="H82" i="1"/>
  <c r="H80" i="1"/>
  <c r="G72" i="1"/>
  <c r="G60" i="1"/>
  <c r="G59" i="1"/>
  <c r="F73" i="1"/>
  <c r="F69" i="1"/>
  <c r="F70" i="1"/>
  <c r="F64" i="1"/>
  <c r="F65" i="1"/>
  <c r="F66" i="1"/>
  <c r="F61" i="1"/>
  <c r="G58" i="1"/>
  <c r="G52" i="1"/>
  <c r="F52" i="1"/>
  <c r="G49" i="1"/>
  <c r="G48" i="1"/>
  <c r="G39" i="1"/>
  <c r="G35" i="1"/>
  <c r="G30" i="1"/>
  <c r="H27" i="1"/>
  <c r="G23" i="1"/>
  <c r="G34" i="1" l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G28" i="1"/>
  <c r="F28" i="1"/>
  <c r="F34" i="1"/>
  <c r="H34" i="1"/>
  <c r="H24" i="1"/>
  <c r="G50" i="1" l="1"/>
  <c r="F46" i="1" l="1"/>
  <c r="F55" i="1" s="1"/>
  <c r="G16" i="1"/>
  <c r="H53" i="1" l="1"/>
  <c r="F15" i="1" l="1"/>
  <c r="G15" i="1"/>
  <c r="H15" i="1" s="1"/>
  <c r="F53" i="1" l="1"/>
  <c r="F71" i="1" l="1"/>
  <c r="H20" i="1" l="1"/>
  <c r="F62" i="1" l="1"/>
  <c r="F50" i="1" l="1"/>
  <c r="F51" i="1" s="1"/>
  <c r="H63" i="1" l="1"/>
  <c r="G65" i="1"/>
  <c r="G66" i="1"/>
  <c r="G69" i="1"/>
  <c r="G70" i="1"/>
  <c r="G43" i="1"/>
  <c r="G44" i="1"/>
  <c r="G42" i="1"/>
  <c r="H16" i="1"/>
  <c r="H17" i="1"/>
  <c r="H18" i="1" l="1"/>
  <c r="F83" i="1"/>
  <c r="F81" i="1"/>
  <c r="F77" i="1"/>
  <c r="F78" i="1"/>
  <c r="F76" i="1"/>
  <c r="F16" i="1"/>
  <c r="F17" i="1"/>
  <c r="F84" i="1" l="1"/>
  <c r="F85" i="1" s="1"/>
  <c r="F18" i="1"/>
  <c r="H83" i="1"/>
  <c r="H81" i="1"/>
  <c r="H79" i="1"/>
  <c r="H78" i="1"/>
  <c r="H77" i="1"/>
  <c r="H76" i="1"/>
  <c r="H73" i="1"/>
  <c r="H71" i="1"/>
  <c r="H70" i="1"/>
  <c r="H69" i="1"/>
  <c r="H66" i="1"/>
  <c r="H65" i="1"/>
  <c r="H64" i="1"/>
  <c r="H62" i="1"/>
  <c r="H61" i="1"/>
  <c r="H52" i="1"/>
  <c r="H50" i="1"/>
  <c r="H49" i="1"/>
  <c r="H45" i="1"/>
  <c r="H40" i="1"/>
  <c r="H39" i="1"/>
  <c r="H38" i="1"/>
  <c r="H37" i="1"/>
  <c r="H36" i="1"/>
  <c r="H33" i="1"/>
  <c r="H32" i="1"/>
  <c r="H31" i="1"/>
  <c r="H30" i="1"/>
  <c r="H29" i="1"/>
  <c r="H26" i="1"/>
  <c r="H25" i="1"/>
  <c r="H22" i="1"/>
  <c r="F86" i="1" l="1"/>
  <c r="F87" i="1" s="1"/>
  <c r="F88" i="1" l="1"/>
  <c r="F90" i="1" s="1"/>
  <c r="H85" i="1"/>
  <c r="H86" i="1" l="1"/>
  <c r="H87" i="1" s="1"/>
  <c r="H88" i="1" s="1"/>
  <c r="H90" i="1" s="1"/>
</calcChain>
</file>

<file path=xl/sharedStrings.xml><?xml version="1.0" encoding="utf-8"?>
<sst xmlns="http://schemas.openxmlformats.org/spreadsheetml/2006/main" count="183" uniqueCount="115">
  <si>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</si>
  <si>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</si>
  <si>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</si>
  <si>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</si>
  <si>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</si>
  <si>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</si>
  <si>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</si>
  <si>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</si>
  <si>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</si>
  <si>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</si>
  <si>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</si>
  <si>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</si>
  <si>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</si>
  <si>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</si>
  <si>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</si>
  <si>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</si>
  <si>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</si>
  <si>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</si>
  <si>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</si>
  <si>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</si>
  <si>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</si>
  <si>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</si>
  <si>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</si>
  <si>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</si>
  <si>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</si>
  <si>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</si>
  <si>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</si>
  <si>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</si>
  <si>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</si>
  <si>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</si>
  <si>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</si>
  <si>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</si>
  <si>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</si>
  <si>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</si>
  <si>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</si>
  <si>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</si>
  <si>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</si>
  <si>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</si>
  <si>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</si>
  <si>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</si>
  <si>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</si>
  <si>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</si>
  <si>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</si>
  <si>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</si>
  <si>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</si>
  <si>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</si>
  <si>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</si>
  <si>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</si>
  <si>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</si>
  <si>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</si>
  <si>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</si>
  <si>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</si>
  <si>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</si>
  <si>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</si>
  <si>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</si>
  <si>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</si>
  <si>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</si>
  <si>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</si>
  <si>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</si>
  <si>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</si>
  <si>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</si>
  <si>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</si>
  <si>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</si>
  <si>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</si>
  <si>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</si>
  <si>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</si>
  <si>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</si>
  <si>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</si>
  <si>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</si>
  <si>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</si>
  <si>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</si>
  <si>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</si>
  <si>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</si>
  <si>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</si>
  <si>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</si>
  <si>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</si>
  <si>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</si>
  <si>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</si>
  <si>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</si>
  <si>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</si>
  <si>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</si>
  <si>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</si>
  <si>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</si>
  <si>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</si>
  <si>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</si>
  <si>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</si>
  <si>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</si>
  <si>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</si>
  <si>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</si>
  <si>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</si>
  <si>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 xml:space="preserve">ҮГА-ны ЭБСТЭЗХ-ийн мэргэжилтэн 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</si>
  <si>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</si>
  <si>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</si>
  <si>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</si>
  <si>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</si>
  <si>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</si>
  <si>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</si>
  <si>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</si>
  <si>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</si>
  <si>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</si>
  <si>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</si>
  <si>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</si>
  <si>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</si>
  <si>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</si>
  <si>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</si>
  <si>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</si>
  <si>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r>
      <t xml:space="preserve">         </t>
    </r>
    <r>
      <rPr>
        <b/>
        <sz val="11"/>
        <color theme="1"/>
        <rFont val="Arial"/>
        <family val="2"/>
      </rPr>
      <t>Гадны байгууллагын дүн /58+67/</t>
    </r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</si>
  <si>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</si>
  <si>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</si>
  <si>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</si>
  <si>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</si>
  <si>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</si>
  <si>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/Х.Ганхуяг /</t>
  </si>
  <si>
    <t>/Т.Цэрэндулам/</t>
  </si>
  <si>
    <t>2023 оны 11 дугаар сарын 01-нээс 12 дүгээр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</si>
</sst>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</numFmts>
  <fonts count="7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1" fontId="4" fillId="0" borderId="0" xfId="0" applyNumberFormat="1" applyFont="1"/>
    <xf numFmtId="43" fontId="4" fillId="0" borderId="0" xfId="0" applyNumberFormat="1" applyFont="1"/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0" fontId="4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2" fillId="0" borderId="1" xfId="0" applyNumberFormat="1" applyFont="1" applyBorder="1" applyAlignment="1"/>
    <xf numFmtId="0" fontId="2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41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1" fontId="2" fillId="0" borderId="1" xfId="0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wrapText="1"/>
    </xf>
    <xf numFmtId="41" fontId="4" fillId="0" borderId="0" xfId="0" applyNumberFormat="1" applyFont="1" applyAlignment="1">
      <alignment wrapText="1"/>
    </xf>
    <xf numFmtId="41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1" applyFont="1" applyBorder="1" applyAlignment="1">
      <alignment vertical="center" wrapText="1"/>
    </xf>
    <xf numFmtId="41" fontId="2" fillId="0" borderId="0" xfId="1" applyNumberFormat="1" applyFont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41" fontId="2" fillId="0" borderId="1" xfId="1" applyNumberFormat="1" applyFont="1" applyBorder="1" applyAlignment="1"/>
    <xf numFmtId="41" fontId="4" fillId="0" borderId="1" xfId="1" applyNumberFormat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vertical="center"/>
    </xf>
    <xf numFmtId="41" fontId="4" fillId="3" borderId="1" xfId="1" applyNumberFormat="1" applyFont="1" applyFill="1" applyBorder="1" applyAlignment="1">
      <alignment vertical="center"/>
    </xf>
    <xf numFmtId="41" fontId="4" fillId="0" borderId="1" xfId="1" applyNumberFormat="1" applyFont="1" applyBorder="1"/>
    <xf numFmtId="41" fontId="2" fillId="0" borderId="1" xfId="1" applyNumberFormat="1" applyFont="1" applyBorder="1" applyAlignment="1">
      <alignment horizontal="right" vertical="center"/>
    </xf>
    <xf numFmtId="41" fontId="4" fillId="3" borderId="1" xfId="1" applyNumberFormat="1" applyFont="1" applyFill="1" applyBorder="1"/>
    <xf numFmtId="41" fontId="4" fillId="0" borderId="1" xfId="1" applyNumberFormat="1" applyFont="1" applyBorder="1" applyAlignment="1">
      <alignment vertical="center"/>
    </xf>
    <xf numFmtId="41" fontId="2" fillId="0" borderId="1" xfId="1" applyNumberFormat="1" applyFont="1" applyBorder="1"/>
    <xf numFmtId="41" fontId="4" fillId="0" borderId="1" xfId="1" applyNumberFormat="1" applyFont="1" applyBorder="1" applyAlignment="1">
      <alignment horizontal="right" vertical="center" wrapText="1"/>
    </xf>
    <xf numFmtId="41" fontId="4" fillId="0" borderId="1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/>
    <xf numFmtId="43" fontId="4" fillId="0" borderId="0" xfId="2" applyFont="1"/>
    <xf numFmtId="0" fontId="6" fillId="0" borderId="1" xfId="0" applyFont="1" applyBorder="1" applyAlignment="1">
      <alignment horizontal="center"/>
    </xf>
    <xf numFmtId="41" fontId="6" fillId="0" borderId="1" xfId="0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5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41" fontId="4" fillId="0" borderId="0" xfId="0" applyNumberFormat="1" applyFont="1" applyFill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71" zoomScaleNormal="100" workbookViewId="0">
      <selection activeCell="J77" sqref="J77"/>
    </sheetView>
  </sheetViews>
  <sheetFormatPr defaultColWidth="9.140625" defaultRowHeight="14.25"/>
  <cols>
    <col min="1" max="1" width="6.140625" style="94" bestFit="1" customWidth="1"/>
    <col min="2" max="2" width="67.7109375" style="6" customWidth="1"/>
    <col min="3" max="3" width="9" style="6" customWidth="1"/>
    <col min="4" max="4" width="12.28515625" style="13" customWidth="1"/>
    <col min="5" max="5" width="11.28515625" style="13" customWidth="1"/>
    <col min="6" max="6" width="17.5703125" style="13" customWidth="1"/>
    <col min="7" max="7" width="12.7109375" style="65" customWidth="1"/>
    <col min="8" max="8" width="19.7109375" style="8" customWidth="1"/>
    <col min="9" max="9" width="16.85546875" style="6" bestFit="1" customWidth="1"/>
    <col min="10" max="10" width="17.140625" style="6" bestFit="1" customWidth="1"/>
    <col min="11" max="11" width="11.28515625" style="6" bestFit="1" customWidth="1"/>
    <col min="12" max="16384" width="9.140625" style="6"/>
  </cols>
  <sheetData>
    <row r="1" spans="1:8">
      <c r="A1" s="106" t="s">
        <v>71</v>
      </c>
      <c r="B1" s="106"/>
      <c r="C1" s="106"/>
      <c r="D1" s="106"/>
      <c r="E1" s="106"/>
      <c r="F1" s="106"/>
      <c r="G1" s="106"/>
      <c r="H1" s="106"/>
    </row>
    <row r="2" spans="1:8">
      <c r="A2" s="106" t="s">
        <v>72</v>
      </c>
      <c r="B2" s="106"/>
      <c r="C2" s="106"/>
      <c r="D2" s="106"/>
      <c r="E2" s="106"/>
      <c r="F2" s="106"/>
      <c r="G2" s="106"/>
      <c r="H2" s="106"/>
    </row>
    <row r="3" spans="1:8">
      <c r="A3" s="106" t="s">
        <v>73</v>
      </c>
      <c r="B3" s="106"/>
      <c r="C3" s="106"/>
      <c r="D3" s="106"/>
      <c r="E3" s="106"/>
      <c r="F3" s="106"/>
      <c r="G3" s="106"/>
      <c r="H3" s="106"/>
    </row>
    <row r="4" spans="1:8" ht="10.5" customHeight="1">
      <c r="D4" s="6"/>
      <c r="E4" s="6"/>
      <c r="F4" s="8"/>
      <c r="G4" s="6"/>
    </row>
    <row r="5" spans="1:8" ht="15">
      <c r="B5" s="107" t="s">
        <v>79</v>
      </c>
      <c r="C5" s="107"/>
      <c r="D5" s="107"/>
      <c r="E5" s="107"/>
      <c r="F5" s="107"/>
      <c r="G5" s="107"/>
      <c r="H5" s="107"/>
    </row>
    <row r="6" spans="1:8" ht="15">
      <c r="B6" s="107" t="s">
        <v>74</v>
      </c>
      <c r="C6" s="107"/>
      <c r="D6" s="107"/>
      <c r="E6" s="107"/>
      <c r="F6" s="107"/>
      <c r="G6" s="107"/>
      <c r="H6" s="107"/>
    </row>
    <row r="7" spans="1:8" ht="14.25" customHeight="1">
      <c r="B7" s="1"/>
      <c r="C7" s="1"/>
      <c r="D7" s="1"/>
      <c r="E7" s="1"/>
      <c r="F7" s="106" t="s">
        <v>75</v>
      </c>
      <c r="G7" s="106"/>
      <c r="H7" s="106"/>
    </row>
    <row r="8" spans="1:8" ht="11.25" customHeight="1">
      <c r="B8" s="1"/>
      <c r="C8" s="1"/>
      <c r="D8" s="1"/>
      <c r="E8" s="1"/>
      <c r="F8" s="2"/>
      <c r="G8" s="6"/>
    </row>
    <row r="9" spans="1:8">
      <c r="A9" s="106" t="s">
        <v>114</v>
      </c>
      <c r="B9" s="106"/>
      <c r="C9" s="106"/>
      <c r="D9" s="106"/>
      <c r="E9" s="106"/>
      <c r="F9" s="106"/>
      <c r="G9" s="106"/>
      <c r="H9" s="106"/>
    </row>
    <row r="10" spans="1:8" ht="12.75" customHeight="1">
      <c r="A10" s="95"/>
      <c r="B10" s="12"/>
      <c r="C10" s="12"/>
      <c r="D10" s="12"/>
      <c r="E10" s="12"/>
      <c r="G10" s="12"/>
      <c r="H10" s="13"/>
    </row>
    <row r="11" spans="1:8">
      <c r="A11" s="106" t="s">
        <v>78</v>
      </c>
      <c r="B11" s="106"/>
      <c r="C11" s="106"/>
      <c r="D11" s="106"/>
      <c r="E11" s="106"/>
      <c r="F11" s="106"/>
      <c r="G11" s="106"/>
      <c r="H11" s="106"/>
    </row>
    <row r="12" spans="1:8">
      <c r="A12" s="108" t="s">
        <v>0</v>
      </c>
      <c r="B12" s="108" t="s">
        <v>1</v>
      </c>
      <c r="C12" s="108" t="s">
        <v>2</v>
      </c>
      <c r="D12" s="109" t="s">
        <v>3</v>
      </c>
      <c r="E12" s="105" t="s">
        <v>76</v>
      </c>
      <c r="F12" s="105"/>
      <c r="G12" s="105" t="s">
        <v>77</v>
      </c>
      <c r="H12" s="105"/>
    </row>
    <row r="13" spans="1:8">
      <c r="A13" s="108"/>
      <c r="B13" s="108"/>
      <c r="C13" s="108"/>
      <c r="D13" s="109"/>
      <c r="E13" s="3" t="s">
        <v>4</v>
      </c>
      <c r="F13" s="4" t="s">
        <v>5</v>
      </c>
      <c r="G13" s="3" t="s">
        <v>4</v>
      </c>
      <c r="H13" s="4" t="s">
        <v>5</v>
      </c>
    </row>
    <row r="14" spans="1:8" s="17" customFormat="1">
      <c r="A14" s="16">
        <v>1</v>
      </c>
      <c r="B14" s="16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</row>
    <row r="15" spans="1:8">
      <c r="A15" s="36">
        <v>1</v>
      </c>
      <c r="B15" s="19" t="s">
        <v>6</v>
      </c>
      <c r="C15" s="20" t="s">
        <v>7</v>
      </c>
      <c r="D15" s="21">
        <v>33470</v>
      </c>
      <c r="E15" s="21"/>
      <c r="F15" s="21">
        <f>E15*D15</f>
        <v>0</v>
      </c>
      <c r="G15" s="55">
        <f>60</f>
        <v>60</v>
      </c>
      <c r="H15" s="55">
        <f>D15*G15</f>
        <v>2008200</v>
      </c>
    </row>
    <row r="16" spans="1:8">
      <c r="A16" s="36">
        <v>2</v>
      </c>
      <c r="B16" s="19" t="s">
        <v>8</v>
      </c>
      <c r="C16" s="20" t="s">
        <v>9</v>
      </c>
      <c r="D16" s="21">
        <v>16775</v>
      </c>
      <c r="E16" s="21"/>
      <c r="F16" s="21">
        <f t="shared" ref="F16:F17" si="0">E16*D16</f>
        <v>0</v>
      </c>
      <c r="G16" s="55">
        <f>120</f>
        <v>120</v>
      </c>
      <c r="H16" s="55">
        <f t="shared" ref="H16:H17" si="1">D16*G16</f>
        <v>2013000</v>
      </c>
    </row>
    <row r="17" spans="1:8">
      <c r="A17" s="36">
        <v>3</v>
      </c>
      <c r="B17" s="19" t="s">
        <v>10</v>
      </c>
      <c r="C17" s="20" t="s">
        <v>7</v>
      </c>
      <c r="D17" s="21">
        <v>2925</v>
      </c>
      <c r="E17" s="21"/>
      <c r="F17" s="21">
        <f t="shared" si="0"/>
        <v>0</v>
      </c>
      <c r="G17" s="55"/>
      <c r="H17" s="55">
        <f t="shared" si="1"/>
        <v>0</v>
      </c>
    </row>
    <row r="18" spans="1:8" ht="15">
      <c r="A18" s="36">
        <v>4</v>
      </c>
      <c r="B18" s="23" t="s">
        <v>11</v>
      </c>
      <c r="C18" s="24" t="s">
        <v>12</v>
      </c>
      <c r="D18" s="25"/>
      <c r="E18" s="25"/>
      <c r="F18" s="25">
        <f>SUM(F15:F17)</f>
        <v>0</v>
      </c>
      <c r="G18" s="22"/>
      <c r="H18" s="70">
        <f>SUM(H15:H17)</f>
        <v>4021200</v>
      </c>
    </row>
    <row r="19" spans="1:8" ht="15">
      <c r="A19" s="96">
        <v>5</v>
      </c>
      <c r="B19" s="27" t="s">
        <v>13</v>
      </c>
      <c r="C19" s="28"/>
      <c r="D19" s="29"/>
      <c r="E19" s="29"/>
      <c r="F19" s="29"/>
      <c r="G19" s="30"/>
      <c r="H19" s="71"/>
    </row>
    <row r="20" spans="1:8">
      <c r="A20" s="36">
        <v>6</v>
      </c>
      <c r="B20" s="19" t="s">
        <v>14</v>
      </c>
      <c r="C20" s="18" t="s">
        <v>15</v>
      </c>
      <c r="D20" s="21">
        <v>176975</v>
      </c>
      <c r="E20" s="21"/>
      <c r="F20" s="21"/>
      <c r="G20" s="55"/>
      <c r="H20" s="72">
        <f>--G20*D20</f>
        <v>0</v>
      </c>
    </row>
    <row r="21" spans="1:8">
      <c r="A21" s="36">
        <v>7</v>
      </c>
      <c r="B21" s="31" t="s">
        <v>16</v>
      </c>
      <c r="C21" s="18" t="s">
        <v>17</v>
      </c>
      <c r="D21" s="32">
        <v>111940</v>
      </c>
      <c r="E21" s="93"/>
      <c r="F21" s="21">
        <f>E21*D21</f>
        <v>0</v>
      </c>
      <c r="G21" s="91">
        <f>120+450+465+500+378.5827943541</f>
        <v>1913.5827943540999</v>
      </c>
      <c r="H21" s="92">
        <f>--D21*G21</f>
        <v>214206457.99999794</v>
      </c>
    </row>
    <row r="22" spans="1:8">
      <c r="A22" s="36">
        <v>8</v>
      </c>
      <c r="B22" s="31" t="s">
        <v>18</v>
      </c>
      <c r="C22" s="18" t="s">
        <v>15</v>
      </c>
      <c r="D22" s="21">
        <v>117270</v>
      </c>
      <c r="E22" s="21"/>
      <c r="F22" s="21"/>
      <c r="G22" s="55"/>
      <c r="H22" s="72">
        <f t="shared" ref="H22:H40" si="2">D22*G22</f>
        <v>0</v>
      </c>
    </row>
    <row r="23" spans="1:8">
      <c r="A23" s="36">
        <v>9</v>
      </c>
      <c r="B23" s="31" t="s">
        <v>93</v>
      </c>
      <c r="C23" s="18" t="s">
        <v>15</v>
      </c>
      <c r="D23" s="21">
        <v>62240</v>
      </c>
      <c r="E23" s="87"/>
      <c r="F23" s="21">
        <f>D23*E23</f>
        <v>0</v>
      </c>
      <c r="G23" s="88">
        <f>10+61+39.7</f>
        <v>110.7</v>
      </c>
      <c r="H23" s="72">
        <f>D23*G23</f>
        <v>6889968</v>
      </c>
    </row>
    <row r="24" spans="1:8">
      <c r="A24" s="36">
        <v>10</v>
      </c>
      <c r="B24" s="98" t="s">
        <v>96</v>
      </c>
      <c r="C24" s="85" t="s">
        <v>15</v>
      </c>
      <c r="D24" s="86">
        <v>53980</v>
      </c>
      <c r="E24" s="87"/>
      <c r="F24" s="21">
        <f>E24*D24</f>
        <v>0</v>
      </c>
      <c r="G24" s="88">
        <f>12+9.5</f>
        <v>21.5</v>
      </c>
      <c r="H24" s="72">
        <f>G24*D24</f>
        <v>1160570</v>
      </c>
    </row>
    <row r="25" spans="1:8">
      <c r="A25" s="36">
        <v>11</v>
      </c>
      <c r="B25" s="31" t="s">
        <v>26</v>
      </c>
      <c r="C25" s="18" t="s">
        <v>27</v>
      </c>
      <c r="D25" s="21">
        <v>29590</v>
      </c>
      <c r="E25" s="21"/>
      <c r="F25" s="21"/>
      <c r="G25" s="55"/>
      <c r="H25" s="72">
        <f t="shared" si="2"/>
        <v>0</v>
      </c>
    </row>
    <row r="26" spans="1:8">
      <c r="A26" s="36">
        <v>12</v>
      </c>
      <c r="B26" s="31" t="s">
        <v>28</v>
      </c>
      <c r="C26" s="18" t="s">
        <v>27</v>
      </c>
      <c r="D26" s="21">
        <v>9750</v>
      </c>
      <c r="E26" s="21"/>
      <c r="F26" s="21"/>
      <c r="G26" s="55"/>
      <c r="H26" s="72">
        <f t="shared" si="2"/>
        <v>0</v>
      </c>
    </row>
    <row r="27" spans="1:8">
      <c r="A27" s="36">
        <v>13</v>
      </c>
      <c r="B27" s="31" t="s">
        <v>19</v>
      </c>
      <c r="C27" s="18" t="s">
        <v>20</v>
      </c>
      <c r="D27" s="21">
        <v>39300</v>
      </c>
      <c r="E27" s="87"/>
      <c r="F27" s="21">
        <f>E27*D27</f>
        <v>0</v>
      </c>
      <c r="G27" s="88">
        <f>48.6+28.9</f>
        <v>77.5</v>
      </c>
      <c r="H27" s="72">
        <f>D27*G27</f>
        <v>3045750</v>
      </c>
    </row>
    <row r="28" spans="1:8">
      <c r="A28" s="36">
        <v>14</v>
      </c>
      <c r="B28" s="31" t="s">
        <v>21</v>
      </c>
      <c r="C28" s="18" t="s">
        <v>22</v>
      </c>
      <c r="D28" s="21">
        <v>90130</v>
      </c>
      <c r="E28" s="87"/>
      <c r="F28" s="21">
        <f>E28*D28</f>
        <v>0</v>
      </c>
      <c r="G28" s="88">
        <f>9.7</f>
        <v>9.6999999999999993</v>
      </c>
      <c r="H28" s="72">
        <f>D28*G28</f>
        <v>874260.99999999988</v>
      </c>
    </row>
    <row r="29" spans="1:8">
      <c r="A29" s="36">
        <v>15</v>
      </c>
      <c r="B29" s="19" t="s">
        <v>23</v>
      </c>
      <c r="C29" s="18" t="s">
        <v>22</v>
      </c>
      <c r="D29" s="21">
        <v>52630</v>
      </c>
      <c r="E29" s="21"/>
      <c r="F29" s="21">
        <f t="shared" ref="F29:F33" si="3">E29*D29</f>
        <v>0</v>
      </c>
      <c r="G29" s="55"/>
      <c r="H29" s="72">
        <f t="shared" si="2"/>
        <v>0</v>
      </c>
    </row>
    <row r="30" spans="1:8">
      <c r="A30" s="36">
        <v>16</v>
      </c>
      <c r="B30" s="19" t="s">
        <v>24</v>
      </c>
      <c r="C30" s="18" t="s">
        <v>25</v>
      </c>
      <c r="D30" s="21">
        <v>5460</v>
      </c>
      <c r="E30" s="87"/>
      <c r="F30" s="21">
        <f t="shared" si="3"/>
        <v>0</v>
      </c>
      <c r="G30" s="88">
        <f>63.2+28.9</f>
        <v>92.1</v>
      </c>
      <c r="H30" s="72">
        <f t="shared" si="2"/>
        <v>502865.99999999994</v>
      </c>
    </row>
    <row r="31" spans="1:8">
      <c r="A31" s="36">
        <v>17</v>
      </c>
      <c r="B31" s="19" t="s">
        <v>26</v>
      </c>
      <c r="C31" s="18" t="s">
        <v>27</v>
      </c>
      <c r="D31" s="21">
        <v>29590</v>
      </c>
      <c r="E31" s="21"/>
      <c r="F31" s="21">
        <f t="shared" si="3"/>
        <v>0</v>
      </c>
      <c r="G31" s="55"/>
      <c r="H31" s="72">
        <f t="shared" si="2"/>
        <v>0</v>
      </c>
    </row>
    <row r="32" spans="1:8">
      <c r="A32" s="36">
        <v>18</v>
      </c>
      <c r="B32" s="19" t="s">
        <v>28</v>
      </c>
      <c r="C32" s="18" t="s">
        <v>27</v>
      </c>
      <c r="D32" s="21">
        <v>9750</v>
      </c>
      <c r="E32" s="21"/>
      <c r="F32" s="21">
        <f t="shared" si="3"/>
        <v>0</v>
      </c>
      <c r="G32" s="55"/>
      <c r="H32" s="72">
        <f t="shared" si="2"/>
        <v>0</v>
      </c>
    </row>
    <row r="33" spans="1:8">
      <c r="A33" s="36">
        <v>19</v>
      </c>
      <c r="B33" s="19" t="s">
        <v>29</v>
      </c>
      <c r="C33" s="18" t="s">
        <v>27</v>
      </c>
      <c r="D33" s="21">
        <v>6060</v>
      </c>
      <c r="E33" s="21"/>
      <c r="F33" s="21">
        <f t="shared" si="3"/>
        <v>0</v>
      </c>
      <c r="G33" s="55"/>
      <c r="H33" s="72">
        <f t="shared" si="2"/>
        <v>0</v>
      </c>
    </row>
    <row r="34" spans="1:8">
      <c r="A34" s="36">
        <v>20</v>
      </c>
      <c r="B34" s="19" t="s">
        <v>30</v>
      </c>
      <c r="C34" s="18" t="s">
        <v>27</v>
      </c>
      <c r="D34" s="21">
        <v>8960</v>
      </c>
      <c r="E34" s="21"/>
      <c r="F34" s="21">
        <f>E34*D34</f>
        <v>0</v>
      </c>
      <c r="G34" s="55">
        <f>264</f>
        <v>264</v>
      </c>
      <c r="H34" s="72">
        <f>D34*G34</f>
        <v>2365440</v>
      </c>
    </row>
    <row r="35" spans="1:8">
      <c r="A35" s="36">
        <v>21</v>
      </c>
      <c r="B35" s="19" t="s">
        <v>31</v>
      </c>
      <c r="C35" s="18" t="s">
        <v>27</v>
      </c>
      <c r="D35" s="21">
        <v>19710</v>
      </c>
      <c r="E35" s="21"/>
      <c r="F35" s="21">
        <f t="shared" ref="F35:F40" si="4">E35*D35</f>
        <v>0</v>
      </c>
      <c r="G35" s="55">
        <f>8+11+11+37+61</f>
        <v>128</v>
      </c>
      <c r="H35" s="72">
        <f>D35*G35</f>
        <v>2522880</v>
      </c>
    </row>
    <row r="36" spans="1:8">
      <c r="A36" s="36">
        <v>22</v>
      </c>
      <c r="B36" s="19" t="s">
        <v>32</v>
      </c>
      <c r="C36" s="18" t="s">
        <v>27</v>
      </c>
      <c r="D36" s="21">
        <v>20420</v>
      </c>
      <c r="E36" s="21"/>
      <c r="F36" s="21">
        <f t="shared" si="4"/>
        <v>0</v>
      </c>
      <c r="G36" s="55"/>
      <c r="H36" s="72">
        <f t="shared" si="2"/>
        <v>0</v>
      </c>
    </row>
    <row r="37" spans="1:8">
      <c r="A37" s="36">
        <v>23</v>
      </c>
      <c r="B37" s="31" t="s">
        <v>33</v>
      </c>
      <c r="C37" s="18" t="s">
        <v>27</v>
      </c>
      <c r="D37" s="21">
        <v>31210</v>
      </c>
      <c r="E37" s="21"/>
      <c r="F37" s="21">
        <f t="shared" si="4"/>
        <v>0</v>
      </c>
      <c r="G37" s="55"/>
      <c r="H37" s="72">
        <f t="shared" si="2"/>
        <v>0</v>
      </c>
    </row>
    <row r="38" spans="1:8">
      <c r="A38" s="36">
        <v>24</v>
      </c>
      <c r="B38" s="31" t="s">
        <v>34</v>
      </c>
      <c r="C38" s="18" t="s">
        <v>27</v>
      </c>
      <c r="D38" s="21">
        <v>10403</v>
      </c>
      <c r="E38" s="21"/>
      <c r="F38" s="21">
        <f t="shared" si="4"/>
        <v>0</v>
      </c>
      <c r="G38" s="55"/>
      <c r="H38" s="72">
        <f t="shared" si="2"/>
        <v>0</v>
      </c>
    </row>
    <row r="39" spans="1:8">
      <c r="A39" s="36">
        <v>25</v>
      </c>
      <c r="B39" s="31" t="s">
        <v>35</v>
      </c>
      <c r="C39" s="18" t="s">
        <v>27</v>
      </c>
      <c r="D39" s="21">
        <v>19710</v>
      </c>
      <c r="E39" s="21"/>
      <c r="F39" s="21">
        <f t="shared" si="4"/>
        <v>0</v>
      </c>
      <c r="G39" s="55">
        <f>27</f>
        <v>27</v>
      </c>
      <c r="H39" s="72">
        <f t="shared" si="2"/>
        <v>532170</v>
      </c>
    </row>
    <row r="40" spans="1:8">
      <c r="A40" s="36">
        <v>26</v>
      </c>
      <c r="B40" s="31" t="s">
        <v>36</v>
      </c>
      <c r="C40" s="18" t="s">
        <v>20</v>
      </c>
      <c r="D40" s="21">
        <v>205870</v>
      </c>
      <c r="E40" s="21"/>
      <c r="F40" s="21">
        <f t="shared" si="4"/>
        <v>0</v>
      </c>
      <c r="G40" s="55"/>
      <c r="H40" s="72">
        <f t="shared" si="2"/>
        <v>0</v>
      </c>
    </row>
    <row r="41" spans="1:8" ht="15">
      <c r="A41" s="36">
        <v>27</v>
      </c>
      <c r="B41" s="33" t="s">
        <v>98</v>
      </c>
      <c r="C41" s="24" t="s">
        <v>12</v>
      </c>
      <c r="D41" s="25"/>
      <c r="E41" s="25"/>
      <c r="F41" s="25">
        <f>SUM(F20:F40)</f>
        <v>0</v>
      </c>
      <c r="G41" s="34"/>
      <c r="H41" s="73">
        <f>SUM(H20:H40)</f>
        <v>232100362.99999794</v>
      </c>
    </row>
    <row r="42" spans="1:8">
      <c r="A42" s="36">
        <v>28</v>
      </c>
      <c r="B42" s="31" t="s">
        <v>37</v>
      </c>
      <c r="C42" s="18" t="s">
        <v>15</v>
      </c>
      <c r="D42" s="21">
        <v>52263</v>
      </c>
      <c r="E42" s="21"/>
      <c r="F42" s="21"/>
      <c r="G42" s="55">
        <f>E42</f>
        <v>0</v>
      </c>
      <c r="H42" s="72">
        <v>0</v>
      </c>
    </row>
    <row r="43" spans="1:8">
      <c r="A43" s="36">
        <v>29</v>
      </c>
      <c r="B43" s="31" t="s">
        <v>38</v>
      </c>
      <c r="C43" s="18" t="s">
        <v>15</v>
      </c>
      <c r="D43" s="21">
        <v>66780</v>
      </c>
      <c r="E43" s="21"/>
      <c r="F43" s="21"/>
      <c r="G43" s="55">
        <f t="shared" ref="G43:G44" si="5">E43</f>
        <v>0</v>
      </c>
      <c r="H43" s="72">
        <v>0</v>
      </c>
    </row>
    <row r="44" spans="1:8">
      <c r="A44" s="36">
        <v>30</v>
      </c>
      <c r="B44" s="31" t="s">
        <v>39</v>
      </c>
      <c r="C44" s="18" t="s">
        <v>15</v>
      </c>
      <c r="D44" s="21">
        <v>277867</v>
      </c>
      <c r="E44" s="21"/>
      <c r="F44" s="21"/>
      <c r="G44" s="55">
        <f t="shared" si="5"/>
        <v>0</v>
      </c>
      <c r="H44" s="72">
        <v>0</v>
      </c>
    </row>
    <row r="45" spans="1:8" ht="15">
      <c r="A45" s="36">
        <v>31</v>
      </c>
      <c r="B45" s="23" t="s">
        <v>99</v>
      </c>
      <c r="C45" s="24" t="s">
        <v>12</v>
      </c>
      <c r="D45" s="25"/>
      <c r="E45" s="25"/>
      <c r="F45" s="25">
        <v>0</v>
      </c>
      <c r="G45" s="22"/>
      <c r="H45" s="73">
        <f>SUM(H42:H44)</f>
        <v>0</v>
      </c>
    </row>
    <row r="46" spans="1:8" ht="15">
      <c r="A46" s="36">
        <v>32</v>
      </c>
      <c r="B46" s="33" t="s">
        <v>100</v>
      </c>
      <c r="C46" s="36" t="s">
        <v>12</v>
      </c>
      <c r="D46" s="37"/>
      <c r="E46" s="37"/>
      <c r="F46" s="25">
        <f>F41+F45</f>
        <v>0</v>
      </c>
      <c r="G46" s="38"/>
      <c r="H46" s="73">
        <f>H41+H45</f>
        <v>232100362.99999794</v>
      </c>
    </row>
    <row r="47" spans="1:8">
      <c r="A47" s="36">
        <v>33</v>
      </c>
      <c r="B47" s="19" t="s">
        <v>97</v>
      </c>
      <c r="C47" s="18" t="s">
        <v>15</v>
      </c>
      <c r="D47" s="21">
        <v>1280</v>
      </c>
      <c r="E47" s="21"/>
      <c r="F47" s="21">
        <f>D47*E47</f>
        <v>0</v>
      </c>
      <c r="G47" s="55">
        <f>4630+5050+5150+5250+7747</f>
        <v>27827</v>
      </c>
      <c r="H47" s="72">
        <f>D47*G47</f>
        <v>35618560</v>
      </c>
    </row>
    <row r="48" spans="1:8">
      <c r="A48" s="36">
        <v>34</v>
      </c>
      <c r="B48" s="39" t="s">
        <v>40</v>
      </c>
      <c r="C48" s="18" t="s">
        <v>15</v>
      </c>
      <c r="D48" s="21">
        <v>1196</v>
      </c>
      <c r="E48" s="21"/>
      <c r="F48" s="21">
        <f>D48*E48</f>
        <v>0</v>
      </c>
      <c r="G48" s="55">
        <f>1525+1800+1900+2100+1900</f>
        <v>9225</v>
      </c>
      <c r="H48" s="72">
        <f>D48*G48</f>
        <v>11033100</v>
      </c>
    </row>
    <row r="49" spans="1:9">
      <c r="A49" s="36">
        <v>35</v>
      </c>
      <c r="B49" s="39" t="s">
        <v>41</v>
      </c>
      <c r="C49" s="18" t="s">
        <v>42</v>
      </c>
      <c r="D49" s="21">
        <v>450</v>
      </c>
      <c r="E49" s="21"/>
      <c r="F49" s="21">
        <f>D49*E49</f>
        <v>0</v>
      </c>
      <c r="G49" s="55">
        <f>4500+2500+1500+1500+3500</f>
        <v>13500</v>
      </c>
      <c r="H49" s="72">
        <f t="shared" ref="H49:H50" si="6">D49*G49</f>
        <v>6075000</v>
      </c>
    </row>
    <row r="50" spans="1:9">
      <c r="A50" s="36">
        <v>36</v>
      </c>
      <c r="B50" s="39" t="s">
        <v>40</v>
      </c>
      <c r="C50" s="24" t="s">
        <v>42</v>
      </c>
      <c r="D50" s="21">
        <v>500</v>
      </c>
      <c r="E50" s="21"/>
      <c r="F50" s="21">
        <f t="shared" ref="F50" si="7">D50*E50</f>
        <v>0</v>
      </c>
      <c r="G50" s="55">
        <f>1600</f>
        <v>1600</v>
      </c>
      <c r="H50" s="72">
        <f t="shared" si="6"/>
        <v>800000</v>
      </c>
    </row>
    <row r="51" spans="1:9" ht="15">
      <c r="A51" s="36">
        <v>37</v>
      </c>
      <c r="B51" s="33" t="s">
        <v>101</v>
      </c>
      <c r="C51" s="24" t="s">
        <v>12</v>
      </c>
      <c r="D51" s="37"/>
      <c r="E51" s="37"/>
      <c r="F51" s="25">
        <f>SUM(F47:F50)</f>
        <v>0</v>
      </c>
      <c r="G51" s="55"/>
      <c r="H51" s="73">
        <f>SUM(H47:H50)</f>
        <v>53526660</v>
      </c>
    </row>
    <row r="52" spans="1:9">
      <c r="A52" s="36">
        <v>38</v>
      </c>
      <c r="B52" s="19" t="s">
        <v>43</v>
      </c>
      <c r="C52" s="18" t="s">
        <v>44</v>
      </c>
      <c r="D52" s="21">
        <v>10000</v>
      </c>
      <c r="E52" s="21"/>
      <c r="F52" s="21">
        <f>E52*D52</f>
        <v>0</v>
      </c>
      <c r="G52" s="55">
        <f>288+540+558+558+456</f>
        <v>2400</v>
      </c>
      <c r="H52" s="72">
        <f>D52*G52</f>
        <v>24000000</v>
      </c>
    </row>
    <row r="53" spans="1:9">
      <c r="A53" s="36">
        <v>39</v>
      </c>
      <c r="B53" s="19" t="s">
        <v>45</v>
      </c>
      <c r="C53" s="18" t="s">
        <v>44</v>
      </c>
      <c r="D53" s="21">
        <v>65646</v>
      </c>
      <c r="E53" s="21">
        <v>160</v>
      </c>
      <c r="F53" s="21">
        <f>D53*E53</f>
        <v>10503360</v>
      </c>
      <c r="G53" s="55">
        <f>220+220+220+220+110+170+160</f>
        <v>1320</v>
      </c>
      <c r="H53" s="72">
        <f>D53*G53</f>
        <v>86652720</v>
      </c>
    </row>
    <row r="54" spans="1:9" ht="15">
      <c r="A54" s="36">
        <v>40</v>
      </c>
      <c r="B54" s="60" t="s">
        <v>102</v>
      </c>
      <c r="C54" s="18" t="s">
        <v>12</v>
      </c>
      <c r="D54" s="40"/>
      <c r="E54" s="40"/>
      <c r="F54" s="40">
        <f>SUM(F52:F53)</f>
        <v>10503360</v>
      </c>
      <c r="G54" s="22"/>
      <c r="H54" s="66">
        <f>SUM(H52:H53)</f>
        <v>110652720</v>
      </c>
    </row>
    <row r="55" spans="1:9" ht="15">
      <c r="A55" s="36">
        <v>41</v>
      </c>
      <c r="B55" s="57" t="s">
        <v>103</v>
      </c>
      <c r="C55" s="36" t="s">
        <v>12</v>
      </c>
      <c r="D55" s="25"/>
      <c r="E55" s="25"/>
      <c r="F55" s="89">
        <f>F18+F46+F51+F54</f>
        <v>10503360</v>
      </c>
      <c r="G55" s="38"/>
      <c r="H55" s="73">
        <f>H18+H46+H51+H54</f>
        <v>400300942.99999797</v>
      </c>
      <c r="I55" s="100"/>
    </row>
    <row r="56" spans="1:9" ht="15">
      <c r="A56" s="36">
        <v>42</v>
      </c>
      <c r="B56" s="41" t="s">
        <v>46</v>
      </c>
      <c r="C56" s="26"/>
      <c r="D56" s="29"/>
      <c r="E56" s="29"/>
      <c r="F56" s="29"/>
      <c r="G56" s="42"/>
      <c r="H56" s="74"/>
    </row>
    <row r="57" spans="1:9">
      <c r="A57" s="101">
        <v>43</v>
      </c>
      <c r="B57" s="31" t="s">
        <v>110</v>
      </c>
      <c r="C57" s="18" t="s">
        <v>27</v>
      </c>
      <c r="D57" s="21">
        <v>30600</v>
      </c>
      <c r="E57" s="21"/>
      <c r="F57" s="21">
        <f>--D57*E57</f>
        <v>0</v>
      </c>
      <c r="G57" s="55">
        <f>128</f>
        <v>128</v>
      </c>
      <c r="H57" s="72">
        <f>D57*G57</f>
        <v>3916800</v>
      </c>
    </row>
    <row r="58" spans="1:9">
      <c r="A58" s="103"/>
      <c r="B58" s="31" t="s">
        <v>110</v>
      </c>
      <c r="C58" s="18" t="s">
        <v>27</v>
      </c>
      <c r="D58" s="21">
        <v>27900</v>
      </c>
      <c r="E58" s="21"/>
      <c r="F58" s="21">
        <f>D58*E58</f>
        <v>0</v>
      </c>
      <c r="G58" s="55">
        <f>264</f>
        <v>264</v>
      </c>
      <c r="H58" s="72">
        <f>D58*G58</f>
        <v>7365600</v>
      </c>
    </row>
    <row r="59" spans="1:9">
      <c r="A59" s="36">
        <v>44</v>
      </c>
      <c r="B59" s="31" t="s">
        <v>47</v>
      </c>
      <c r="C59" s="18" t="s">
        <v>27</v>
      </c>
      <c r="D59" s="37">
        <v>52000</v>
      </c>
      <c r="E59" s="37"/>
      <c r="F59" s="21">
        <f>D59*E59</f>
        <v>0</v>
      </c>
      <c r="G59" s="55">
        <f>30</f>
        <v>30</v>
      </c>
      <c r="H59" s="72">
        <f>D59*G59</f>
        <v>1560000</v>
      </c>
    </row>
    <row r="60" spans="1:9">
      <c r="A60" s="36">
        <v>45</v>
      </c>
      <c r="B60" s="31" t="s">
        <v>48</v>
      </c>
      <c r="C60" s="18" t="s">
        <v>27</v>
      </c>
      <c r="D60" s="32">
        <v>52000</v>
      </c>
      <c r="E60" s="32"/>
      <c r="F60" s="21">
        <f>D60*E60</f>
        <v>0</v>
      </c>
      <c r="G60" s="55">
        <f>10</f>
        <v>10</v>
      </c>
      <c r="H60" s="72">
        <f>D60*G60</f>
        <v>520000</v>
      </c>
    </row>
    <row r="61" spans="1:9">
      <c r="A61" s="36">
        <v>46</v>
      </c>
      <c r="B61" s="31" t="s">
        <v>49</v>
      </c>
      <c r="C61" s="18" t="s">
        <v>27</v>
      </c>
      <c r="D61" s="21">
        <v>40000</v>
      </c>
      <c r="E61" s="21"/>
      <c r="F61" s="21">
        <f t="shared" ref="F61" si="8">D61*E61</f>
        <v>0</v>
      </c>
      <c r="G61" s="55"/>
      <c r="H61" s="72">
        <f t="shared" ref="H61:H73" si="9">D61*G61</f>
        <v>0</v>
      </c>
      <c r="I61" s="8"/>
    </row>
    <row r="62" spans="1:9">
      <c r="A62" s="36">
        <v>47</v>
      </c>
      <c r="B62" s="31" t="s">
        <v>50</v>
      </c>
      <c r="C62" s="18" t="s">
        <v>27</v>
      </c>
      <c r="D62" s="37">
        <v>25000</v>
      </c>
      <c r="E62" s="37"/>
      <c r="F62" s="37">
        <f>--D62*E62</f>
        <v>0</v>
      </c>
      <c r="G62" s="55"/>
      <c r="H62" s="72">
        <f t="shared" si="9"/>
        <v>0</v>
      </c>
    </row>
    <row r="63" spans="1:9">
      <c r="A63" s="36">
        <v>48</v>
      </c>
      <c r="B63" s="31" t="s">
        <v>111</v>
      </c>
      <c r="C63" s="18" t="s">
        <v>27</v>
      </c>
      <c r="D63" s="37">
        <v>63000</v>
      </c>
      <c r="E63" s="37"/>
      <c r="F63" s="37">
        <f>--D63*E63</f>
        <v>0</v>
      </c>
      <c r="G63" s="55">
        <f>E63+23</f>
        <v>23</v>
      </c>
      <c r="H63" s="72">
        <f>D63*G63</f>
        <v>1449000</v>
      </c>
    </row>
    <row r="64" spans="1:9" s="11" customFormat="1" ht="28.5">
      <c r="A64" s="36">
        <v>49</v>
      </c>
      <c r="B64" s="43" t="s">
        <v>51</v>
      </c>
      <c r="C64" s="36" t="s">
        <v>27</v>
      </c>
      <c r="D64" s="37">
        <v>75600</v>
      </c>
      <c r="E64" s="37"/>
      <c r="F64" s="37">
        <f t="shared" ref="F64:F66" si="10">--D64*E64</f>
        <v>0</v>
      </c>
      <c r="G64" s="55">
        <f>E64+27</f>
        <v>27</v>
      </c>
      <c r="H64" s="75">
        <f t="shared" si="9"/>
        <v>2041200</v>
      </c>
    </row>
    <row r="65" spans="1:11" s="11" customFormat="1" ht="28.5">
      <c r="A65" s="36">
        <v>50</v>
      </c>
      <c r="B65" s="43" t="s">
        <v>52</v>
      </c>
      <c r="C65" s="36" t="s">
        <v>27</v>
      </c>
      <c r="D65" s="37">
        <v>45500</v>
      </c>
      <c r="E65" s="37"/>
      <c r="F65" s="37">
        <f t="shared" si="10"/>
        <v>0</v>
      </c>
      <c r="G65" s="55">
        <f t="shared" ref="G65:G70" si="11">E65</f>
        <v>0</v>
      </c>
      <c r="H65" s="75">
        <f t="shared" si="9"/>
        <v>0</v>
      </c>
    </row>
    <row r="66" spans="1:11" s="11" customFormat="1">
      <c r="A66" s="101">
        <v>51</v>
      </c>
      <c r="B66" s="43" t="s">
        <v>53</v>
      </c>
      <c r="C66" s="36" t="s">
        <v>27</v>
      </c>
      <c r="D66" s="37">
        <v>30000</v>
      </c>
      <c r="E66" s="37"/>
      <c r="F66" s="37">
        <f t="shared" si="10"/>
        <v>0</v>
      </c>
      <c r="G66" s="55">
        <f t="shared" si="11"/>
        <v>0</v>
      </c>
      <c r="H66" s="75">
        <f t="shared" si="9"/>
        <v>0</v>
      </c>
    </row>
    <row r="67" spans="1:11" s="11" customFormat="1">
      <c r="A67" s="102"/>
      <c r="B67" s="43" t="s">
        <v>94</v>
      </c>
      <c r="C67" s="36" t="s">
        <v>27</v>
      </c>
      <c r="D67" s="37">
        <v>18400</v>
      </c>
      <c r="E67" s="37">
        <v>29</v>
      </c>
      <c r="F67" s="37">
        <v>652500</v>
      </c>
      <c r="G67" s="55">
        <f>8+29</f>
        <v>37</v>
      </c>
      <c r="H67" s="75">
        <f>8*18400+652500</f>
        <v>799700</v>
      </c>
    </row>
    <row r="68" spans="1:11" s="11" customFormat="1">
      <c r="A68" s="103"/>
      <c r="B68" s="43" t="s">
        <v>95</v>
      </c>
      <c r="C68" s="36" t="s">
        <v>27</v>
      </c>
      <c r="D68" s="37">
        <v>21000</v>
      </c>
      <c r="E68" s="37">
        <v>10</v>
      </c>
      <c r="F68" s="37">
        <v>225000</v>
      </c>
      <c r="G68" s="55">
        <f>12+10</f>
        <v>22</v>
      </c>
      <c r="H68" s="75">
        <f>12*21000+225000</f>
        <v>477000</v>
      </c>
    </row>
    <row r="69" spans="1:11" s="11" customFormat="1" ht="28.5">
      <c r="A69" s="36">
        <v>52</v>
      </c>
      <c r="B69" s="43" t="s">
        <v>54</v>
      </c>
      <c r="C69" s="24" t="s">
        <v>27</v>
      </c>
      <c r="D69" s="37">
        <v>400000</v>
      </c>
      <c r="E69" s="37"/>
      <c r="F69" s="37">
        <f t="shared" ref="F69:F70" si="12">D69*E69</f>
        <v>0</v>
      </c>
      <c r="G69" s="55">
        <f t="shared" si="11"/>
        <v>0</v>
      </c>
      <c r="H69" s="75">
        <f t="shared" si="9"/>
        <v>0</v>
      </c>
    </row>
    <row r="70" spans="1:11" s="11" customFormat="1" ht="28.5">
      <c r="A70" s="36">
        <v>53</v>
      </c>
      <c r="B70" s="43" t="s">
        <v>55</v>
      </c>
      <c r="C70" s="24" t="s">
        <v>27</v>
      </c>
      <c r="D70" s="37">
        <v>450000</v>
      </c>
      <c r="E70" s="37"/>
      <c r="F70" s="37">
        <f t="shared" si="12"/>
        <v>0</v>
      </c>
      <c r="G70" s="55">
        <f t="shared" si="11"/>
        <v>0</v>
      </c>
      <c r="H70" s="75">
        <f t="shared" si="9"/>
        <v>0</v>
      </c>
    </row>
    <row r="71" spans="1:11">
      <c r="A71" s="36">
        <v>54</v>
      </c>
      <c r="B71" s="44" t="s">
        <v>56</v>
      </c>
      <c r="C71" s="24" t="s">
        <v>27</v>
      </c>
      <c r="D71" s="37">
        <v>5000</v>
      </c>
      <c r="E71" s="37"/>
      <c r="F71" s="37">
        <f>D71*E71</f>
        <v>0</v>
      </c>
      <c r="G71" s="78"/>
      <c r="H71" s="75">
        <f t="shared" si="9"/>
        <v>0</v>
      </c>
    </row>
    <row r="72" spans="1:11">
      <c r="A72" s="36">
        <v>55</v>
      </c>
      <c r="B72" s="46" t="s">
        <v>57</v>
      </c>
      <c r="C72" s="24" t="s">
        <v>27</v>
      </c>
      <c r="D72" s="83">
        <v>9500</v>
      </c>
      <c r="E72" s="45"/>
      <c r="F72" s="37">
        <f>D72*E72</f>
        <v>0</v>
      </c>
      <c r="G72" s="55">
        <f>17+419</f>
        <v>436</v>
      </c>
      <c r="H72" s="72">
        <f>17*8500+419*9500</f>
        <v>4125000</v>
      </c>
    </row>
    <row r="73" spans="1:11">
      <c r="A73" s="36">
        <v>56</v>
      </c>
      <c r="B73" s="46" t="s">
        <v>58</v>
      </c>
      <c r="C73" s="24" t="s">
        <v>27</v>
      </c>
      <c r="D73" s="45">
        <v>25000</v>
      </c>
      <c r="E73" s="45"/>
      <c r="F73" s="37">
        <f>D73*E73</f>
        <v>0</v>
      </c>
      <c r="G73" s="55"/>
      <c r="H73" s="72">
        <f t="shared" si="9"/>
        <v>0</v>
      </c>
      <c r="K73" s="9"/>
    </row>
    <row r="74" spans="1:11">
      <c r="A74" s="36">
        <v>57</v>
      </c>
      <c r="B74" s="46" t="s">
        <v>59</v>
      </c>
      <c r="C74" s="24" t="s">
        <v>27</v>
      </c>
      <c r="D74" s="45">
        <v>1000000</v>
      </c>
      <c r="E74" s="45">
        <v>3</v>
      </c>
      <c r="F74" s="37">
        <v>4500000</v>
      </c>
      <c r="G74" s="55">
        <f>E74+3</f>
        <v>6</v>
      </c>
      <c r="H74" s="72">
        <f>3*1000000+4500000</f>
        <v>7500000</v>
      </c>
    </row>
    <row r="75" spans="1:11" ht="15">
      <c r="A75" s="36">
        <v>58</v>
      </c>
      <c r="B75" s="47" t="s">
        <v>104</v>
      </c>
      <c r="C75" s="24" t="s">
        <v>27</v>
      </c>
      <c r="D75" s="48"/>
      <c r="E75" s="48"/>
      <c r="F75" s="48">
        <f>SUM(F57:F74)</f>
        <v>5377500</v>
      </c>
      <c r="G75" s="22"/>
      <c r="H75" s="76">
        <f>SUM(H57:H74)</f>
        <v>29754300</v>
      </c>
      <c r="I75" s="8"/>
    </row>
    <row r="76" spans="1:11" s="51" customFormat="1" ht="28.5">
      <c r="A76" s="36">
        <v>59</v>
      </c>
      <c r="B76" s="31" t="s">
        <v>60</v>
      </c>
      <c r="C76" s="49" t="s">
        <v>12</v>
      </c>
      <c r="D76" s="50">
        <v>10000</v>
      </c>
      <c r="E76" s="50"/>
      <c r="F76" s="50">
        <f>D76*E76</f>
        <v>0</v>
      </c>
      <c r="G76" s="77"/>
      <c r="H76" s="77">
        <f>D76*G76</f>
        <v>0</v>
      </c>
    </row>
    <row r="77" spans="1:11" s="7" customFormat="1" ht="28.5">
      <c r="A77" s="36">
        <v>60</v>
      </c>
      <c r="B77" s="31" t="s">
        <v>61</v>
      </c>
      <c r="C77" s="52" t="s">
        <v>62</v>
      </c>
      <c r="D77" s="82">
        <v>10000</v>
      </c>
      <c r="E77" s="53"/>
      <c r="F77" s="50">
        <f t="shared" ref="F77:F78" si="13">D77*E77</f>
        <v>0</v>
      </c>
      <c r="G77" s="69"/>
      <c r="H77" s="77">
        <f t="shared" ref="H77:H79" si="14">D77*G77</f>
        <v>0</v>
      </c>
    </row>
    <row r="78" spans="1:11" s="51" customFormat="1" ht="28.5">
      <c r="A78" s="36">
        <v>61</v>
      </c>
      <c r="B78" s="31" t="s">
        <v>63</v>
      </c>
      <c r="C78" s="49" t="s">
        <v>62</v>
      </c>
      <c r="D78" s="50">
        <v>30000</v>
      </c>
      <c r="E78" s="50"/>
      <c r="F78" s="50">
        <f t="shared" si="13"/>
        <v>0</v>
      </c>
      <c r="G78" s="77"/>
      <c r="H78" s="77">
        <f t="shared" si="14"/>
        <v>0</v>
      </c>
    </row>
    <row r="79" spans="1:11">
      <c r="A79" s="36">
        <v>62</v>
      </c>
      <c r="B79" s="19" t="s">
        <v>64</v>
      </c>
      <c r="C79" s="18" t="s">
        <v>62</v>
      </c>
      <c r="D79" s="21"/>
      <c r="E79" s="21"/>
      <c r="F79" s="21"/>
      <c r="G79" s="22"/>
      <c r="H79" s="78">
        <f t="shared" si="14"/>
        <v>0</v>
      </c>
    </row>
    <row r="80" spans="1:11">
      <c r="A80" s="36">
        <v>63</v>
      </c>
      <c r="B80" s="19" t="s">
        <v>65</v>
      </c>
      <c r="C80" s="18" t="s">
        <v>62</v>
      </c>
      <c r="D80" s="21"/>
      <c r="E80" s="21"/>
      <c r="F80" s="21"/>
      <c r="G80" s="22"/>
      <c r="H80" s="72">
        <f>500000</f>
        <v>500000</v>
      </c>
    </row>
    <row r="81" spans="1:10">
      <c r="A81" s="36">
        <v>64</v>
      </c>
      <c r="B81" s="19" t="s">
        <v>66</v>
      </c>
      <c r="C81" s="18" t="s">
        <v>12</v>
      </c>
      <c r="D81" s="21">
        <v>300000</v>
      </c>
      <c r="E81" s="21"/>
      <c r="F81" s="21">
        <f>D81*E81</f>
        <v>0</v>
      </c>
      <c r="G81" s="55">
        <f>3+3+6</f>
        <v>12</v>
      </c>
      <c r="H81" s="72">
        <f>D81*G81</f>
        <v>3600000</v>
      </c>
    </row>
    <row r="82" spans="1:10">
      <c r="A82" s="36">
        <v>65</v>
      </c>
      <c r="B82" s="19" t="s">
        <v>67</v>
      </c>
      <c r="C82" s="18" t="s">
        <v>12</v>
      </c>
      <c r="D82" s="21"/>
      <c r="E82" s="21"/>
      <c r="F82" s="21"/>
      <c r="G82" s="22"/>
      <c r="H82" s="72">
        <f>1500000</f>
        <v>1500000</v>
      </c>
    </row>
    <row r="83" spans="1:10">
      <c r="A83" s="36">
        <v>66</v>
      </c>
      <c r="B83" s="19" t="s">
        <v>68</v>
      </c>
      <c r="C83" s="18" t="s">
        <v>12</v>
      </c>
      <c r="D83" s="21">
        <v>40000</v>
      </c>
      <c r="E83" s="21"/>
      <c r="F83" s="21">
        <f>D83*E83</f>
        <v>0</v>
      </c>
      <c r="G83" s="55">
        <f>3</f>
        <v>3</v>
      </c>
      <c r="H83" s="72">
        <f>D83*G83</f>
        <v>120000</v>
      </c>
    </row>
    <row r="84" spans="1:10" ht="15">
      <c r="A84" s="36">
        <v>67</v>
      </c>
      <c r="B84" s="33" t="s">
        <v>105</v>
      </c>
      <c r="C84" s="18" t="s">
        <v>12</v>
      </c>
      <c r="D84" s="55"/>
      <c r="E84" s="55"/>
      <c r="F84" s="68">
        <f>SUM(F76:F83)</f>
        <v>0</v>
      </c>
      <c r="G84" s="22"/>
      <c r="H84" s="76">
        <f>SUM(H76:H83)</f>
        <v>5720000</v>
      </c>
      <c r="I84" s="99"/>
    </row>
    <row r="85" spans="1:10" ht="15">
      <c r="A85" s="36">
        <v>68</v>
      </c>
      <c r="B85" s="35" t="s">
        <v>106</v>
      </c>
      <c r="C85" s="18" t="s">
        <v>12</v>
      </c>
      <c r="D85" s="56"/>
      <c r="E85" s="56"/>
      <c r="F85" s="68">
        <f>--F75+F84</f>
        <v>5377500</v>
      </c>
      <c r="G85" s="38"/>
      <c r="H85" s="73">
        <f>H75+H84</f>
        <v>35474300</v>
      </c>
      <c r="I85" s="84"/>
    </row>
    <row r="86" spans="1:10" ht="15">
      <c r="A86" s="36">
        <v>69</v>
      </c>
      <c r="B86" s="57" t="s">
        <v>107</v>
      </c>
      <c r="C86" s="58" t="s">
        <v>12</v>
      </c>
      <c r="D86" s="18"/>
      <c r="E86" s="18"/>
      <c r="F86" s="68">
        <f>F55+F85</f>
        <v>15880860</v>
      </c>
      <c r="G86" s="59"/>
      <c r="H86" s="76">
        <f>H55+H85</f>
        <v>435775242.99999797</v>
      </c>
      <c r="I86" s="84"/>
    </row>
    <row r="87" spans="1:10" ht="15">
      <c r="A87" s="36">
        <v>70</v>
      </c>
      <c r="B87" s="57" t="s">
        <v>69</v>
      </c>
      <c r="C87" s="58" t="s">
        <v>12</v>
      </c>
      <c r="D87" s="18"/>
      <c r="E87" s="18"/>
      <c r="F87" s="68">
        <f>F86*10%</f>
        <v>1588086</v>
      </c>
      <c r="G87" s="59"/>
      <c r="H87" s="76">
        <f>H86*10%</f>
        <v>43577524.299999803</v>
      </c>
    </row>
    <row r="88" spans="1:10" ht="15">
      <c r="A88" s="36">
        <v>71</v>
      </c>
      <c r="B88" s="33" t="s">
        <v>108</v>
      </c>
      <c r="C88" s="58" t="s">
        <v>12</v>
      </c>
      <c r="D88" s="58"/>
      <c r="E88" s="58"/>
      <c r="F88" s="67">
        <f>F86+F87</f>
        <v>17468946</v>
      </c>
      <c r="G88" s="59"/>
      <c r="H88" s="76">
        <f>SUM(H86:H87)</f>
        <v>479352767.29999781</v>
      </c>
    </row>
    <row r="89" spans="1:10" ht="15">
      <c r="A89" s="36">
        <v>72</v>
      </c>
      <c r="B89" s="33" t="s">
        <v>70</v>
      </c>
      <c r="C89" s="58" t="s">
        <v>12</v>
      </c>
      <c r="D89" s="58"/>
      <c r="E89" s="58"/>
      <c r="F89" s="66">
        <v>0</v>
      </c>
      <c r="G89" s="59"/>
      <c r="H89" s="76">
        <v>0</v>
      </c>
    </row>
    <row r="90" spans="1:10" ht="15">
      <c r="A90" s="36">
        <v>73</v>
      </c>
      <c r="B90" s="60" t="s">
        <v>109</v>
      </c>
      <c r="C90" s="58" t="s">
        <v>12</v>
      </c>
      <c r="D90" s="58"/>
      <c r="E90" s="58"/>
      <c r="F90" s="90">
        <f>F88+F89</f>
        <v>17468946</v>
      </c>
      <c r="G90" s="38"/>
      <c r="H90" s="70">
        <f>SUM(H88:H89)</f>
        <v>479352767.29999781</v>
      </c>
      <c r="I90" s="8"/>
      <c r="J90" s="8"/>
    </row>
    <row r="91" spans="1:10" ht="14.25" customHeight="1">
      <c r="A91" s="97"/>
      <c r="B91" s="61"/>
      <c r="C91" s="61"/>
      <c r="D91" s="62"/>
      <c r="E91" s="62"/>
      <c r="F91" s="62"/>
      <c r="G91" s="63"/>
      <c r="H91" s="79"/>
      <c r="I91" s="8"/>
      <c r="J91" s="9"/>
    </row>
    <row r="92" spans="1:10" ht="15" customHeight="1">
      <c r="A92" s="15"/>
      <c r="B92" s="5" t="s">
        <v>80</v>
      </c>
      <c r="D92" s="6"/>
      <c r="E92" s="6"/>
      <c r="F92" s="8"/>
      <c r="G92" s="6"/>
      <c r="H92" s="80"/>
      <c r="I92" s="8"/>
    </row>
    <row r="93" spans="1:10" ht="15">
      <c r="A93" s="64"/>
      <c r="B93" s="6" t="s">
        <v>81</v>
      </c>
      <c r="D93" s="6"/>
      <c r="E93" s="6"/>
      <c r="F93" s="104" t="s">
        <v>82</v>
      </c>
      <c r="G93" s="104"/>
      <c r="H93" s="81"/>
      <c r="I93" s="9"/>
    </row>
    <row r="94" spans="1:10" ht="21" customHeight="1">
      <c r="A94" s="15"/>
      <c r="B94" s="6" t="s">
        <v>91</v>
      </c>
      <c r="D94" s="6"/>
      <c r="E94" s="6"/>
      <c r="F94" s="104" t="s">
        <v>92</v>
      </c>
      <c r="G94" s="104"/>
      <c r="H94" s="80"/>
      <c r="I94" s="9"/>
    </row>
    <row r="95" spans="1:10" ht="21" customHeight="1">
      <c r="A95" s="51"/>
      <c r="B95" s="7" t="s">
        <v>83</v>
      </c>
      <c r="D95" s="6"/>
      <c r="E95" s="6"/>
      <c r="F95" s="104" t="s">
        <v>84</v>
      </c>
      <c r="G95" s="104"/>
      <c r="H95" s="54"/>
    </row>
    <row r="96" spans="1:10" ht="12" customHeight="1">
      <c r="A96" s="11"/>
      <c r="B96" s="5" t="s">
        <v>85</v>
      </c>
      <c r="D96" s="6"/>
      <c r="E96" s="6"/>
      <c r="F96" s="8"/>
      <c r="G96" s="6"/>
    </row>
    <row r="97" spans="2:7" ht="18" customHeight="1">
      <c r="B97" s="6" t="s">
        <v>86</v>
      </c>
      <c r="D97" s="6"/>
      <c r="E97" s="6"/>
      <c r="F97" s="8" t="s">
        <v>87</v>
      </c>
      <c r="G97" s="9"/>
    </row>
    <row r="98" spans="2:7" ht="13.5" customHeight="1">
      <c r="B98" s="5" t="s">
        <v>88</v>
      </c>
      <c r="D98" s="6"/>
      <c r="E98" s="6"/>
      <c r="F98" s="8"/>
      <c r="G98" s="9"/>
    </row>
    <row r="99" spans="2:7" ht="21.75" customHeight="1">
      <c r="B99" s="6" t="s">
        <v>89</v>
      </c>
      <c r="D99" s="6"/>
      <c r="E99" s="6"/>
      <c r="F99" s="14" t="s">
        <v>112</v>
      </c>
      <c r="G99" s="10"/>
    </row>
    <row r="100" spans="2:7" ht="24" customHeight="1">
      <c r="B100" s="11" t="s">
        <v>90</v>
      </c>
      <c r="D100" s="6"/>
      <c r="E100" s="6"/>
      <c r="F100" s="8" t="s">
        <v>113</v>
      </c>
      <c r="G100" s="9"/>
    </row>
  </sheetData>
  <mergeCells count="19">
    <mergeCell ref="A9:H9"/>
    <mergeCell ref="A11:H11"/>
    <mergeCell ref="B6:H6"/>
    <mergeCell ref="A12:A13"/>
    <mergeCell ref="B12:B13"/>
    <mergeCell ref="C12:C13"/>
    <mergeCell ref="D12:D13"/>
    <mergeCell ref="G12:H12"/>
    <mergeCell ref="A1:H1"/>
    <mergeCell ref="A2:H2"/>
    <mergeCell ref="A3:H3"/>
    <mergeCell ref="B5:H5"/>
    <mergeCell ref="F7:H7"/>
    <mergeCell ref="A66:A68"/>
    <mergeCell ref="F93:G93"/>
    <mergeCell ref="F94:G94"/>
    <mergeCell ref="F95:G95"/>
    <mergeCell ref="E12:F12"/>
    <mergeCell ref="A57:A58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2023-11-27T02:22:48Z</cp:lastPrinted>
  <dcterms:created xsi:type="dcterms:W3CDTF">2022-06-29T09:40:56Z</dcterms:created>
  <dcterms:modified xsi:type="dcterms:W3CDTF">2023-11-27T02:24:58Z</dcterms:modified>
</cp:coreProperties>
</file>