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асис ХХК\2023 он\Гүйцэтгэл 2023\"/>
    </mc:Choice>
  </mc:AlternateContent>
  <xr:revisionPtr revIDLastSave="0" documentId="13_ncr:1_{0C5D44AB-A615-4448-B254-8ABE1EAEAE98}" xr6:coauthVersionLast="45" xr6:coauthVersionMax="45" xr10:uidLastSave="{00000000-0000-0000-0000-000000000000}"/>
  <bookViews>
    <workbookView xWindow="-108" yWindow="-108" windowWidth="23256" windowHeight="12456" tabRatio="992" activeTab="9" xr2:uid="{00000000-000D-0000-FFFF-FFFF00000000}"/>
  </bookViews>
  <sheets>
    <sheet name="2023.01" sheetId="59" r:id="rId1"/>
    <sheet name="2023.02" sheetId="60" r:id="rId2"/>
    <sheet name="2023.03" sheetId="61" r:id="rId3"/>
    <sheet name="2023.04" sheetId="62" r:id="rId4"/>
    <sheet name="2023.06" sheetId="63" r:id="rId5"/>
    <sheet name="2023.07" sheetId="64" r:id="rId6"/>
    <sheet name="2023.08" sheetId="65" r:id="rId7"/>
    <sheet name="2023.09" sheetId="66" r:id="rId8"/>
    <sheet name="2023.10" sheetId="67" r:id="rId9"/>
    <sheet name="2023.11" sheetId="68" r:id="rId10"/>
  </sheets>
  <calcPr calcId="191029"/>
</workbook>
</file>

<file path=xl/calcChain.xml><?xml version="1.0" encoding="utf-8"?>
<calcChain xmlns="http://schemas.openxmlformats.org/spreadsheetml/2006/main">
  <c r="G71" i="68" l="1"/>
  <c r="F72" i="68" l="1"/>
  <c r="H73" i="68" s="1"/>
  <c r="H69" i="68"/>
  <c r="F69" i="68"/>
  <c r="H68" i="68"/>
  <c r="F68" i="68"/>
  <c r="H67" i="68"/>
  <c r="F67" i="68"/>
  <c r="H66" i="68"/>
  <c r="F66" i="68"/>
  <c r="H65" i="68"/>
  <c r="F65" i="68"/>
  <c r="H64" i="68"/>
  <c r="F64" i="68"/>
  <c r="H63" i="68"/>
  <c r="F63" i="68"/>
  <c r="F62" i="68"/>
  <c r="H61" i="68"/>
  <c r="F61" i="68"/>
  <c r="H60" i="68"/>
  <c r="F60" i="68"/>
  <c r="H59" i="68"/>
  <c r="F59" i="68"/>
  <c r="H58" i="68"/>
  <c r="F58" i="68"/>
  <c r="H57" i="68"/>
  <c r="F57" i="68"/>
  <c r="H56" i="68"/>
  <c r="F56" i="68"/>
  <c r="H55" i="68"/>
  <c r="F55" i="68"/>
  <c r="H53" i="68"/>
  <c r="H52" i="68"/>
  <c r="H51" i="68"/>
  <c r="F51" i="68"/>
  <c r="F54" i="68" s="1"/>
  <c r="H50" i="68"/>
  <c r="H47" i="68"/>
  <c r="H46" i="68"/>
  <c r="H45" i="68"/>
  <c r="F45" i="68"/>
  <c r="H44" i="68"/>
  <c r="F44" i="68"/>
  <c r="H42" i="68"/>
  <c r="H41" i="68"/>
  <c r="F41" i="68"/>
  <c r="H40" i="68"/>
  <c r="F40" i="68"/>
  <c r="H39" i="68"/>
  <c r="F39" i="68"/>
  <c r="H35" i="68"/>
  <c r="H34" i="68"/>
  <c r="F34" i="68"/>
  <c r="H33" i="68"/>
  <c r="F33" i="68"/>
  <c r="H32" i="68"/>
  <c r="F32" i="68"/>
  <c r="H31" i="68"/>
  <c r="F31" i="68"/>
  <c r="H30" i="68"/>
  <c r="F30" i="68"/>
  <c r="H29" i="68"/>
  <c r="F29" i="68"/>
  <c r="H28" i="68"/>
  <c r="F28" i="68"/>
  <c r="H27" i="68"/>
  <c r="F27" i="68"/>
  <c r="H25" i="68"/>
  <c r="H24" i="68"/>
  <c r="F24" i="68"/>
  <c r="F26" i="68" s="1"/>
  <c r="H23" i="68"/>
  <c r="H21" i="68"/>
  <c r="F21" i="68"/>
  <c r="H20" i="68"/>
  <c r="H19" i="68"/>
  <c r="F19" i="68"/>
  <c r="H18" i="68"/>
  <c r="F17" i="68"/>
  <c r="H16" i="68"/>
  <c r="H17" i="68" s="1"/>
  <c r="F71" i="68" l="1"/>
  <c r="H54" i="68"/>
  <c r="G74" i="68"/>
  <c r="H43" i="68"/>
  <c r="H37" i="68"/>
  <c r="H22" i="68"/>
  <c r="H48" i="68"/>
  <c r="F73" i="68"/>
  <c r="F37" i="68"/>
  <c r="F22" i="68"/>
  <c r="F43" i="68"/>
  <c r="F48" i="68"/>
  <c r="H26" i="68"/>
  <c r="H62" i="68"/>
  <c r="H71" i="68" s="1"/>
  <c r="I74" i="67"/>
  <c r="I73" i="67"/>
  <c r="H38" i="68" l="1"/>
  <c r="H49" i="68" s="1"/>
  <c r="H74" i="68"/>
  <c r="H75" i="68" s="1"/>
  <c r="F38" i="68"/>
  <c r="F49" i="68" s="1"/>
  <c r="F74" i="68"/>
  <c r="F60" i="67"/>
  <c r="G60" i="67"/>
  <c r="H60" i="67" s="1"/>
  <c r="G70" i="67"/>
  <c r="F70" i="67"/>
  <c r="H70" i="67" s="1"/>
  <c r="H71" i="67" s="1"/>
  <c r="G55" i="67"/>
  <c r="H55" i="67" s="1"/>
  <c r="G56" i="67"/>
  <c r="H56" i="67" s="1"/>
  <c r="G57" i="67"/>
  <c r="H57" i="67" s="1"/>
  <c r="G58" i="67"/>
  <c r="H58" i="67" s="1"/>
  <c r="G59" i="67"/>
  <c r="H59" i="67" s="1"/>
  <c r="G61" i="67"/>
  <c r="H61" i="67" s="1"/>
  <c r="G62" i="67"/>
  <c r="H62" i="67" s="1"/>
  <c r="G63" i="67"/>
  <c r="H63" i="67" s="1"/>
  <c r="G64" i="67"/>
  <c r="H64" i="67" s="1"/>
  <c r="G65" i="67"/>
  <c r="H65" i="67" s="1"/>
  <c r="G66" i="67"/>
  <c r="H66" i="67" s="1"/>
  <c r="G67" i="67"/>
  <c r="H67" i="67" s="1"/>
  <c r="G68" i="67"/>
  <c r="H68" i="67" s="1"/>
  <c r="G54" i="67"/>
  <c r="H54" i="67" s="1"/>
  <c r="F55" i="67"/>
  <c r="F56" i="67"/>
  <c r="F57" i="67"/>
  <c r="F58" i="67"/>
  <c r="F59" i="67"/>
  <c r="F61" i="67"/>
  <c r="F62" i="67"/>
  <c r="F63" i="67"/>
  <c r="F64" i="67"/>
  <c r="F65" i="67"/>
  <c r="F66" i="67"/>
  <c r="F67" i="67"/>
  <c r="F68" i="67"/>
  <c r="F54" i="67"/>
  <c r="F38" i="67"/>
  <c r="H27" i="67"/>
  <c r="H28" i="67"/>
  <c r="F27" i="67"/>
  <c r="F28" i="67"/>
  <c r="H52" i="67"/>
  <c r="H51" i="67"/>
  <c r="H50" i="67"/>
  <c r="F50" i="67"/>
  <c r="F53" i="67" s="1"/>
  <c r="H49" i="67"/>
  <c r="H46" i="67"/>
  <c r="H45" i="67"/>
  <c r="H44" i="67"/>
  <c r="F44" i="67"/>
  <c r="H43" i="67"/>
  <c r="F43" i="67"/>
  <c r="H41" i="67"/>
  <c r="H40" i="67"/>
  <c r="F40" i="67"/>
  <c r="H39" i="67"/>
  <c r="F39" i="67"/>
  <c r="H38" i="67"/>
  <c r="H35" i="67"/>
  <c r="H34" i="67"/>
  <c r="F34" i="67"/>
  <c r="H33" i="67"/>
  <c r="F33" i="67"/>
  <c r="H32" i="67"/>
  <c r="F32" i="67"/>
  <c r="H31" i="67"/>
  <c r="F31" i="67"/>
  <c r="H30" i="67"/>
  <c r="F30" i="67"/>
  <c r="H29" i="67"/>
  <c r="F29" i="67"/>
  <c r="H25" i="67"/>
  <c r="H24" i="67"/>
  <c r="F24" i="67"/>
  <c r="F26" i="67" s="1"/>
  <c r="H23" i="67"/>
  <c r="H21" i="67"/>
  <c r="F21" i="67"/>
  <c r="H20" i="67"/>
  <c r="H19" i="67"/>
  <c r="F19" i="67"/>
  <c r="H18" i="67"/>
  <c r="F18" i="67"/>
  <c r="F17" i="67"/>
  <c r="H16" i="67"/>
  <c r="H17" i="67" s="1"/>
  <c r="F75" i="68" l="1"/>
  <c r="F76" i="68" s="1"/>
  <c r="F77" i="68" s="1"/>
  <c r="H76" i="68"/>
  <c r="H77" i="68" s="1"/>
  <c r="F71" i="67"/>
  <c r="F69" i="67"/>
  <c r="G69" i="67"/>
  <c r="G72" i="67" s="1"/>
  <c r="H69" i="67"/>
  <c r="H53" i="67"/>
  <c r="F36" i="67"/>
  <c r="H36" i="67"/>
  <c r="F47" i="67"/>
  <c r="H22" i="67"/>
  <c r="H26" i="67"/>
  <c r="H42" i="67"/>
  <c r="H47" i="67"/>
  <c r="F42" i="67"/>
  <c r="F22" i="67"/>
  <c r="F37" i="67" s="1"/>
  <c r="I50" i="66"/>
  <c r="I49" i="66"/>
  <c r="I48" i="66"/>
  <c r="I47" i="66"/>
  <c r="I46" i="66"/>
  <c r="H72" i="67" l="1"/>
  <c r="F72" i="67"/>
  <c r="F48" i="67"/>
  <c r="H37" i="67"/>
  <c r="H48" i="67" s="1"/>
  <c r="H73" i="67" s="1"/>
  <c r="H74" i="67" s="1"/>
  <c r="H75" i="67" s="1"/>
  <c r="F17" i="66"/>
  <c r="H37" i="66"/>
  <c r="F37" i="66"/>
  <c r="F19" i="66"/>
  <c r="F21" i="66"/>
  <c r="H30" i="66"/>
  <c r="F30" i="66"/>
  <c r="H31" i="66"/>
  <c r="F31" i="66"/>
  <c r="H29" i="66"/>
  <c r="F29" i="66"/>
  <c r="H24" i="66"/>
  <c r="F24" i="66"/>
  <c r="H19" i="66"/>
  <c r="F73" i="67" l="1"/>
  <c r="F74" i="67" s="1"/>
  <c r="F75" i="67" s="1"/>
  <c r="H50" i="66"/>
  <c r="H49" i="66"/>
  <c r="H48" i="66"/>
  <c r="F48" i="66"/>
  <c r="H47" i="66"/>
  <c r="H44" i="66"/>
  <c r="H43" i="66"/>
  <c r="H42" i="66"/>
  <c r="F42" i="66"/>
  <c r="H41" i="66"/>
  <c r="F41" i="66"/>
  <c r="H39" i="66"/>
  <c r="H38" i="66"/>
  <c r="F38" i="66"/>
  <c r="G36" i="66"/>
  <c r="H36" i="66" s="1"/>
  <c r="H33" i="66"/>
  <c r="H32" i="66"/>
  <c r="F32" i="66"/>
  <c r="H28" i="66"/>
  <c r="F28" i="66"/>
  <c r="H27" i="66"/>
  <c r="F27" i="66"/>
  <c r="H25" i="66"/>
  <c r="H23" i="66"/>
  <c r="H21" i="66"/>
  <c r="H20" i="66"/>
  <c r="H18" i="66"/>
  <c r="F18" i="66"/>
  <c r="F22" i="66" s="1"/>
  <c r="H16" i="66"/>
  <c r="H17" i="66" s="1"/>
  <c r="H45" i="66" l="1"/>
  <c r="H34" i="66"/>
  <c r="H40" i="66"/>
  <c r="F40" i="66"/>
  <c r="H22" i="66"/>
  <c r="F51" i="66"/>
  <c r="F52" i="66" s="1"/>
  <c r="H51" i="66"/>
  <c r="H52" i="66" s="1"/>
  <c r="F26" i="66"/>
  <c r="F45" i="66"/>
  <c r="F34" i="66"/>
  <c r="H26" i="66"/>
  <c r="J46" i="65"/>
  <c r="F35" i="66" l="1"/>
  <c r="F46" i="66" s="1"/>
  <c r="H35" i="66"/>
  <c r="H46" i="66" s="1"/>
  <c r="H53" i="66" s="1"/>
  <c r="H54" i="66" s="1"/>
  <c r="H55" i="66" s="1"/>
  <c r="H27" i="65"/>
  <c r="H28" i="65"/>
  <c r="F27" i="65"/>
  <c r="F28" i="65"/>
  <c r="H22" i="65"/>
  <c r="G23" i="65"/>
  <c r="H23" i="65" s="1"/>
  <c r="G22" i="65"/>
  <c r="F23" i="65"/>
  <c r="F22" i="65"/>
  <c r="H19" i="65"/>
  <c r="H20" i="65"/>
  <c r="F19" i="65"/>
  <c r="F20" i="65"/>
  <c r="H44" i="65"/>
  <c r="F44" i="65"/>
  <c r="H43" i="65"/>
  <c r="F43" i="65"/>
  <c r="H42" i="65"/>
  <c r="F42" i="65"/>
  <c r="H41" i="65"/>
  <c r="F41" i="65"/>
  <c r="F45" i="65" s="1"/>
  <c r="F46" i="65" s="1"/>
  <c r="H38" i="65"/>
  <c r="F38" i="65"/>
  <c r="H37" i="65"/>
  <c r="F37" i="65"/>
  <c r="H36" i="65"/>
  <c r="F36" i="65"/>
  <c r="H35" i="65"/>
  <c r="F35" i="65"/>
  <c r="H33" i="65"/>
  <c r="F33" i="65"/>
  <c r="H32" i="65"/>
  <c r="F32" i="65"/>
  <c r="G31" i="65"/>
  <c r="H31" i="65" s="1"/>
  <c r="H34" i="65" s="1"/>
  <c r="F31" i="65"/>
  <c r="H26" i="65"/>
  <c r="F26" i="65"/>
  <c r="H25" i="65"/>
  <c r="H29" i="65" s="1"/>
  <c r="F25" i="65"/>
  <c r="H18" i="65"/>
  <c r="F18" i="65"/>
  <c r="H16" i="65"/>
  <c r="H17" i="65" s="1"/>
  <c r="F16" i="65"/>
  <c r="F17" i="65" s="1"/>
  <c r="F53" i="66" l="1"/>
  <c r="F54" i="66" s="1"/>
  <c r="F55" i="66" s="1"/>
  <c r="F29" i="65"/>
  <c r="H39" i="65"/>
  <c r="F39" i="65"/>
  <c r="H24" i="65"/>
  <c r="H45" i="65"/>
  <c r="H46" i="65" s="1"/>
  <c r="G24" i="65"/>
  <c r="F34" i="65"/>
  <c r="F24" i="65"/>
  <c r="F21" i="65"/>
  <c r="H21" i="65"/>
  <c r="H30" i="65" s="1"/>
  <c r="G29" i="64"/>
  <c r="G18" i="64"/>
  <c r="F18" i="64"/>
  <c r="F20" i="64" s="1"/>
  <c r="F24" i="64" s="1"/>
  <c r="F26" i="64"/>
  <c r="G26" i="64"/>
  <c r="H26" i="64" s="1"/>
  <c r="G22" i="64"/>
  <c r="H22" i="64" s="1"/>
  <c r="G21" i="64"/>
  <c r="H21" i="64" s="1"/>
  <c r="G25" i="64"/>
  <c r="H25" i="64" s="1"/>
  <c r="H27" i="64"/>
  <c r="H29" i="64"/>
  <c r="H33" i="64" s="1"/>
  <c r="H30" i="64"/>
  <c r="H31" i="64"/>
  <c r="H32" i="64"/>
  <c r="H18" i="64"/>
  <c r="H19" i="64"/>
  <c r="H20" i="64"/>
  <c r="H16" i="64"/>
  <c r="H17" i="64" s="1"/>
  <c r="H35" i="64"/>
  <c r="H36" i="64"/>
  <c r="H37" i="64"/>
  <c r="H38" i="64"/>
  <c r="H39" i="64"/>
  <c r="H40" i="64" s="1"/>
  <c r="F25" i="64"/>
  <c r="F28" i="64" s="1"/>
  <c r="F27" i="64"/>
  <c r="F29" i="64"/>
  <c r="F33" i="64" s="1"/>
  <c r="F30" i="64"/>
  <c r="F31" i="64"/>
  <c r="F32" i="64"/>
  <c r="F21" i="64"/>
  <c r="F22" i="64"/>
  <c r="F23" i="64"/>
  <c r="F35" i="64"/>
  <c r="F39" i="64" s="1"/>
  <c r="F40" i="64" s="1"/>
  <c r="F36" i="64"/>
  <c r="F37" i="64"/>
  <c r="F38" i="64"/>
  <c r="F16" i="64"/>
  <c r="F17" i="64"/>
  <c r="H18" i="63"/>
  <c r="F18" i="63"/>
  <c r="F20" i="63" s="1"/>
  <c r="H31" i="63"/>
  <c r="H32" i="63"/>
  <c r="H29" i="63"/>
  <c r="G30" i="63"/>
  <c r="H30" i="63" s="1"/>
  <c r="H33" i="63" s="1"/>
  <c r="F30" i="63"/>
  <c r="F33" i="63" s="1"/>
  <c r="H27" i="63"/>
  <c r="H26" i="63"/>
  <c r="F26" i="63"/>
  <c r="H21" i="63"/>
  <c r="H23" i="63" s="1"/>
  <c r="H22" i="63"/>
  <c r="F21" i="63"/>
  <c r="F22" i="63"/>
  <c r="F23" i="63"/>
  <c r="F24" i="63" s="1"/>
  <c r="G19" i="63"/>
  <c r="H19" i="63" s="1"/>
  <c r="H20" i="63" s="1"/>
  <c r="H37" i="63"/>
  <c r="H38" i="63"/>
  <c r="H36" i="63"/>
  <c r="G25" i="63"/>
  <c r="H25" i="63" s="1"/>
  <c r="H28" i="63" s="1"/>
  <c r="F27" i="63"/>
  <c r="F28" i="63" s="1"/>
  <c r="F29" i="63"/>
  <c r="F31" i="63"/>
  <c r="F32" i="63"/>
  <c r="H16" i="63"/>
  <c r="H17" i="63" s="1"/>
  <c r="F25" i="63"/>
  <c r="H35" i="63"/>
  <c r="H39" i="63" s="1"/>
  <c r="H40" i="63" s="1"/>
  <c r="F37" i="63"/>
  <c r="F38" i="63"/>
  <c r="F35" i="63"/>
  <c r="F36" i="63"/>
  <c r="F16" i="63"/>
  <c r="F17" i="63" s="1"/>
  <c r="H24" i="62"/>
  <c r="H23" i="62"/>
  <c r="G24" i="62"/>
  <c r="I24" i="62"/>
  <c r="G23" i="62"/>
  <c r="I23" i="62" s="1"/>
  <c r="I25" i="62" s="1"/>
  <c r="I26" i="62" s="1"/>
  <c r="H18" i="62"/>
  <c r="I18" i="62" s="1"/>
  <c r="I19" i="62" s="1"/>
  <c r="I20" i="62" s="1"/>
  <c r="I27" i="62" s="1"/>
  <c r="I22" i="62"/>
  <c r="G22" i="62"/>
  <c r="I21" i="62"/>
  <c r="G21" i="62"/>
  <c r="G25" i="62" s="1"/>
  <c r="G26" i="62" s="1"/>
  <c r="H19" i="62"/>
  <c r="G18" i="62"/>
  <c r="G19" i="62"/>
  <c r="G20" i="62"/>
  <c r="G27" i="62" s="1"/>
  <c r="I16" i="62"/>
  <c r="I17" i="62"/>
  <c r="G16" i="62"/>
  <c r="G17" i="62"/>
  <c r="G18" i="61"/>
  <c r="G23" i="61"/>
  <c r="F23" i="61"/>
  <c r="F24" i="61" s="1"/>
  <c r="H22" i="61"/>
  <c r="F22" i="61"/>
  <c r="H21" i="61"/>
  <c r="H23" i="61" s="1"/>
  <c r="H24" i="61" s="1"/>
  <c r="F21" i="61"/>
  <c r="G19" i="61"/>
  <c r="H18" i="61"/>
  <c r="H19" i="61" s="1"/>
  <c r="H20" i="61" s="1"/>
  <c r="F18" i="61"/>
  <c r="F19" i="61"/>
  <c r="F20" i="61" s="1"/>
  <c r="F25" i="61" s="1"/>
  <c r="H16" i="61"/>
  <c r="H17" i="61"/>
  <c r="F16" i="61"/>
  <c r="F17" i="61" s="1"/>
  <c r="H22" i="60"/>
  <c r="G18" i="60"/>
  <c r="H18" i="60"/>
  <c r="H19" i="60" s="1"/>
  <c r="H20" i="60" s="1"/>
  <c r="H25" i="60" s="1"/>
  <c r="G23" i="60"/>
  <c r="F22" i="60"/>
  <c r="H21" i="60"/>
  <c r="F21" i="60"/>
  <c r="F23" i="60" s="1"/>
  <c r="F24" i="60" s="1"/>
  <c r="G19" i="60"/>
  <c r="F18" i="60"/>
  <c r="F19" i="60" s="1"/>
  <c r="F20" i="60" s="1"/>
  <c r="F25" i="60" s="1"/>
  <c r="H16" i="60"/>
  <c r="H17" i="60"/>
  <c r="F16" i="60"/>
  <c r="F17" i="60" s="1"/>
  <c r="H23" i="60"/>
  <c r="H24" i="60"/>
  <c r="G21" i="59"/>
  <c r="G23" i="59"/>
  <c r="H23" i="59" s="1"/>
  <c r="G24" i="59"/>
  <c r="H24" i="59" s="1"/>
  <c r="G25" i="59"/>
  <c r="H25" i="59"/>
  <c r="G26" i="59"/>
  <c r="H26" i="59"/>
  <c r="G27" i="59"/>
  <c r="H27" i="59" s="1"/>
  <c r="G28" i="59"/>
  <c r="H28" i="59" s="1"/>
  <c r="G29" i="59"/>
  <c r="H29" i="59"/>
  <c r="G30" i="59"/>
  <c r="G17" i="59"/>
  <c r="H17" i="59" s="1"/>
  <c r="H18" i="59" s="1"/>
  <c r="H19" i="59" s="1"/>
  <c r="G20" i="59"/>
  <c r="H20" i="59" s="1"/>
  <c r="H21" i="59" s="1"/>
  <c r="H22" i="59" s="1"/>
  <c r="F20" i="59"/>
  <c r="F29" i="59"/>
  <c r="F28" i="59"/>
  <c r="F30" i="59" s="1"/>
  <c r="F31" i="59" s="1"/>
  <c r="F27" i="59"/>
  <c r="F26" i="59"/>
  <c r="F25" i="59"/>
  <c r="F24" i="59"/>
  <c r="F23" i="59"/>
  <c r="F17" i="59"/>
  <c r="F18" i="59" s="1"/>
  <c r="F19" i="59" s="1"/>
  <c r="F21" i="59"/>
  <c r="F22" i="59" s="1"/>
  <c r="F33" i="59" s="1"/>
  <c r="F39" i="63"/>
  <c r="F40" i="63" s="1"/>
  <c r="F26" i="60" l="1"/>
  <c r="F27" i="60"/>
  <c r="F26" i="61"/>
  <c r="F27" i="61"/>
  <c r="F34" i="63"/>
  <c r="F41" i="63" s="1"/>
  <c r="F34" i="59"/>
  <c r="F35" i="59"/>
  <c r="G28" i="62"/>
  <c r="G29" i="62" s="1"/>
  <c r="H34" i="63"/>
  <c r="H41" i="63" s="1"/>
  <c r="I28" i="62"/>
  <c r="I29" i="62"/>
  <c r="H26" i="60"/>
  <c r="H27" i="60"/>
  <c r="H25" i="61"/>
  <c r="H24" i="63"/>
  <c r="H28" i="64"/>
  <c r="H30" i="59"/>
  <c r="H31" i="59" s="1"/>
  <c r="H33" i="59" s="1"/>
  <c r="F34" i="64"/>
  <c r="F41" i="64" s="1"/>
  <c r="H23" i="64"/>
  <c r="H24" i="64" s="1"/>
  <c r="F30" i="65"/>
  <c r="F40" i="65" s="1"/>
  <c r="H40" i="65"/>
  <c r="H47" i="65" s="1"/>
  <c r="H48" i="65" s="1"/>
  <c r="H49" i="65" s="1"/>
  <c r="I40" i="65" l="1"/>
  <c r="J47" i="65"/>
  <c r="I41" i="65"/>
  <c r="I42" i="65" s="1"/>
  <c r="I43" i="65" s="1"/>
  <c r="I44" i="65" s="1"/>
  <c r="J40" i="65"/>
  <c r="J41" i="65" s="1"/>
  <c r="J42" i="65" s="1"/>
  <c r="J43" i="65" s="1"/>
  <c r="J44" i="65" s="1"/>
  <c r="F47" i="65"/>
  <c r="H35" i="59"/>
  <c r="H34" i="59"/>
  <c r="H26" i="61"/>
  <c r="H27" i="61"/>
  <c r="F42" i="63"/>
  <c r="F43" i="63" s="1"/>
  <c r="F42" i="64"/>
  <c r="F43" i="64" s="1"/>
  <c r="H42" i="63"/>
  <c r="H43" i="63" s="1"/>
  <c r="H34" i="64"/>
  <c r="H41" i="64" s="1"/>
  <c r="F48" i="65" l="1"/>
  <c r="F49" i="65" s="1"/>
  <c r="H42" i="64"/>
  <c r="H43" i="64"/>
</calcChain>
</file>

<file path=xl/sharedStrings.xml><?xml version="1.0" encoding="utf-8"?>
<sst xmlns="http://schemas.openxmlformats.org/spreadsheetml/2006/main" count="941" uniqueCount="137">
  <si>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</si>
  <si>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</si>
  <si>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</si>
  <si>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</si>
  <si>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</si>
  <si>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</si>
  <si>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</si>
  <si>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</si>
  <si>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</si>
  <si>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</si>
  <si>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</si>
  <si>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</si>
  <si>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</si>
  <si>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</si>
  <si>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</si>
  <si>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</si>
  <si>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</si>
  <si>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</si>
  <si>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</si>
  <si>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Бэлтгэл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</si>
  <si>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</si>
  <si>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</si>
  <si>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</si>
  <si>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</si>
  <si>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</si>
  <si>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</si>
  <si>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</si>
  <si>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</si>
  <si>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Захирал</t>
  </si>
  <si>
    <t>Эдийн засагч</t>
  </si>
  <si>
    <t>Д.Отгонбаатар</t>
  </si>
  <si>
    <t>Д.Жамбал</t>
  </si>
  <si>
    <t>Үндэсний геологийн албаны ГСХ-ийн дарга</t>
  </si>
  <si>
    <t>Үндэсний геологийн албаны ГСХ-ийн мэргэжилтэн</t>
  </si>
  <si>
    <t>/Р.Болд-Эрдэнэ/</t>
  </si>
  <si>
    <t>II</t>
  </si>
  <si>
    <t>III</t>
  </si>
  <si>
    <t>IV</t>
  </si>
  <si>
    <t>V</t>
  </si>
  <si>
    <t>VII</t>
  </si>
  <si>
    <t>VIII</t>
  </si>
  <si>
    <t>/Х.Ганхуяг /</t>
  </si>
  <si>
    <t>С.Ариунсанаа</t>
  </si>
  <si>
    <t>Суурин боловсруулалт</t>
  </si>
  <si>
    <t>ТХ-ийн татвар, хураамж: Фургон</t>
  </si>
  <si>
    <t>ш</t>
  </si>
  <si>
    <t>кантер</t>
  </si>
  <si>
    <t>Сансрын зургийн тоон мэдээлэл авах</t>
  </si>
  <si>
    <t>сцены</t>
  </si>
  <si>
    <t>1:32 000-45 000-ын АГЗ фондоос авах</t>
  </si>
  <si>
    <t>Байр зүйн зураг авах</t>
  </si>
  <si>
    <t>хавтгай</t>
  </si>
  <si>
    <t>ГМТ-д тайлан үзэх</t>
  </si>
  <si>
    <t>Оффис түрээс</t>
  </si>
  <si>
    <t>сар</t>
  </si>
  <si>
    <t>ДҮН</t>
  </si>
  <si>
    <t>магадлашгүй ажил</t>
  </si>
  <si>
    <t>2023 оны 01 дугаар сарын 1-нээс 01 дугаар сарын 31-ний өдөр хүртэл</t>
  </si>
  <si>
    <t xml:space="preserve">Хээрийн ажлын дүн </t>
  </si>
  <si>
    <t xml:space="preserve">ӨӨРИЙН ХҮЧНИЙ АЖЛЫН ДҮН </t>
  </si>
  <si>
    <t>ГАДНЫ БАЙГУУЛЛАГЫН ДҮН</t>
  </si>
  <si>
    <t xml:space="preserve">НИЙТ АЖЛЫН ЦЭВЭР ДҮН </t>
  </si>
  <si>
    <t>Төслийн ахлагч</t>
  </si>
  <si>
    <t>2023 оны 02 дугаар сарын 1-нээс 02 дугаар сарын 28-ний өдөр хүртэл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</si>
  <si>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</si>
  <si>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</si>
  <si>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Анги зохион байгуулалт</t>
  </si>
  <si>
    <t>%</t>
  </si>
  <si>
    <t>Хүн тээвэр</t>
  </si>
  <si>
    <t>т.км</t>
  </si>
  <si>
    <t>Ачаа тээвэр /фургон/</t>
  </si>
  <si>
    <t>Ачаа тээвэр /кантер/</t>
  </si>
  <si>
    <t>Тээврийн дүн</t>
  </si>
  <si>
    <t>Геологийн зураглал, ерөнхий эрэл</t>
  </si>
  <si>
    <t>кв.км</t>
  </si>
  <si>
    <t>Танилцах маршрут</t>
  </si>
  <si>
    <t>Маршрут, талбайн сорьцлолтын дүн</t>
  </si>
  <si>
    <t>Литогеохими /зураглал, эрэл/</t>
  </si>
  <si>
    <t>Цэглэн</t>
  </si>
  <si>
    <t>сорьц</t>
  </si>
  <si>
    <t>Сорьцлолтын дүн</t>
  </si>
  <si>
    <t>Хээрийн ажлын дүн</t>
  </si>
  <si>
    <t>Хээрийн хангамж /томилолт/</t>
  </si>
  <si>
    <t>Үйлдвэр тээвэр</t>
  </si>
  <si>
    <t>2023 оны 06 дугаар сарын 1-нээс 06 дугаар сарын 30-ний өдөр хүртэл</t>
  </si>
  <si>
    <t>X</t>
  </si>
  <si>
    <t>XI</t>
  </si>
  <si>
    <t>XII</t>
  </si>
  <si>
    <t>XIII</t>
  </si>
  <si>
    <t>2023 оны 07 дугаар сарын 1-нээс 07 дугаар сарын 31-ний өдөр хүртэл</t>
  </si>
  <si>
    <t>6  дугаар хавсралт</t>
  </si>
  <si>
    <t>2023 оны 08 дугаар сарын 1-нээс 08 дугаар сарын 31-ний өдөр хүртэл</t>
  </si>
  <si>
    <t>Үндэсний геологийн албаны  дарга</t>
  </si>
  <si>
    <t>/Б.Мөнхтөр/</t>
  </si>
  <si>
    <t>Үндэсний геологийн албаны УТСГ хариуцсан мэргэжилтэн</t>
  </si>
  <si>
    <t>/Т.Цэрэндулам/</t>
  </si>
  <si>
    <t>Эрлийн маршрут</t>
  </si>
  <si>
    <t>Суваг малталт /гараар/</t>
  </si>
  <si>
    <t xml:space="preserve">Булалт </t>
  </si>
  <si>
    <t>Уулын ажлын дүн</t>
  </si>
  <si>
    <t>куб.м</t>
  </si>
  <si>
    <t>Ховилон</t>
  </si>
  <si>
    <t>Литогеохими /суваг/</t>
  </si>
  <si>
    <t>2023 оны 09 дүгээр сарын 1-нээс 09 дүгээр сарын 30-ний өдөр хүртэл</t>
  </si>
  <si>
    <t>Шалгах холбор маршрут</t>
  </si>
  <si>
    <t>Шурф малталт 2.5-4.0 гүнтэй</t>
  </si>
  <si>
    <t>Протолочек авах</t>
  </si>
  <si>
    <t>Шурфийн дээжийн угаалга</t>
  </si>
  <si>
    <t>Гидрохимийн дээжлэлт</t>
  </si>
  <si>
    <t>Анги татан буулгалт</t>
  </si>
  <si>
    <t>2023 оны 10 дүгээр сарын 1-нээс 10 дүгээр сарын 31-ний өдөр хүртэл</t>
  </si>
  <si>
    <t>Силикатын дээж</t>
  </si>
  <si>
    <t>Бусад сорьцлолт / Үр тоос, палентологи/</t>
  </si>
  <si>
    <t>Эрдэсийн хураангуй шинжилгээ</t>
  </si>
  <si>
    <t>Протолочекын бүрэн шинжилгээ</t>
  </si>
  <si>
    <t>Петрографын хураангуй</t>
  </si>
  <si>
    <t>Алтны АСС</t>
  </si>
  <si>
    <t>Шлиф бэлтгэл</t>
  </si>
  <si>
    <t>Минерграфийн хураангуй</t>
  </si>
  <si>
    <t>Аншлиф бэлтгэл</t>
  </si>
  <si>
    <t>анш</t>
  </si>
  <si>
    <t>ICP 40 элемент</t>
  </si>
  <si>
    <t>Усны бүрэн шинжилгээ</t>
  </si>
  <si>
    <t>ГХЭ-ийн 16 элемент шинжилгээ</t>
  </si>
  <si>
    <t>Буталгаа, протолочек 20кг</t>
  </si>
  <si>
    <t>Буталгаа, ховилон/1-10кг-0.074 мм/</t>
  </si>
  <si>
    <t>Буталгаа, сил-цэглэн / 2кг хүр-0.074мм/</t>
  </si>
  <si>
    <t>Буталгаа геохими /0.5кг хүр-0.074 мм/</t>
  </si>
  <si>
    <t>дээж</t>
  </si>
  <si>
    <t>Палеонтологийн шинжилгээ /микро/</t>
  </si>
  <si>
    <t>фото зураг авах</t>
  </si>
  <si>
    <t xml:space="preserve">ЛАБОРАТОРЫН АЖЛЫН ДҮН </t>
  </si>
  <si>
    <t>БУСАД ЛАБОРАТОРЫН ДҮН</t>
  </si>
  <si>
    <t>XIV</t>
  </si>
  <si>
    <t>2023 оны 11 дүгээр сарын 1-нээс 12 дүгээр сарын 31-ний өдөр хүртэл</t>
  </si>
  <si>
    <t>А.Амарбаясгалан</t>
  </si>
  <si>
    <t>Ахлах геологич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</si>
</sst>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  <numFmt numFmtId="168" formatCode="#,##0.0"/>
  </numFmts>
  <fonts count="15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44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right" vertical="center"/>
    </xf>
    <xf numFmtId="164" fontId="7" fillId="0" borderId="3" xfId="7" applyFont="1" applyBorder="1" applyAlignment="1">
      <alignment horizontal="right" vertical="center"/>
    </xf>
    <xf numFmtId="0" fontId="0" fillId="0" borderId="0" xfId="0" applyFont="1" applyAlignment="1">
      <alignment horizontal="right" wrapText="1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67" fontId="11" fillId="0" borderId="3" xfId="7" applyNumberFormat="1" applyFont="1" applyFill="1" applyBorder="1" applyAlignment="1">
      <alignment vertical="center"/>
    </xf>
    <xf numFmtId="164" fontId="8" fillId="2" borderId="3" xfId="7" applyFont="1" applyFill="1" applyBorder="1" applyAlignment="1">
      <alignment horizontal="right" vertical="center"/>
    </xf>
    <xf numFmtId="167" fontId="7" fillId="0" borderId="3" xfId="7" applyNumberFormat="1" applyFont="1" applyBorder="1" applyAlignment="1">
      <alignment horizontal="right" vertical="center"/>
    </xf>
    <xf numFmtId="167" fontId="8" fillId="2" borderId="3" xfId="7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164" fontId="8" fillId="2" borderId="0" xfId="7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166" fontId="7" fillId="2" borderId="3" xfId="7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7" fontId="7" fillId="2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0" fillId="0" borderId="0" xfId="7" applyFont="1"/>
    <xf numFmtId="164" fontId="0" fillId="0" borderId="0" xfId="0" applyNumberFormat="1" applyFont="1"/>
    <xf numFmtId="168" fontId="0" fillId="0" borderId="0" xfId="0" applyNumberFormat="1" applyFont="1"/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167" fontId="7" fillId="0" borderId="3" xfId="7" applyNumberFormat="1" applyFont="1" applyFill="1" applyBorder="1" applyAlignment="1">
      <alignment horizontal="right" vertical="center"/>
    </xf>
    <xf numFmtId="164" fontId="7" fillId="0" borderId="3" xfId="7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166" fontId="8" fillId="0" borderId="3" xfId="7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67" fontId="12" fillId="0" borderId="3" xfId="7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64" fontId="12" fillId="3" borderId="3" xfId="7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164" fontId="12" fillId="0" borderId="3" xfId="7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64" fontId="14" fillId="0" borderId="3" xfId="7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7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2" fillId="0" borderId="3" xfId="7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opLeftCell="A19" workbookViewId="0">
      <selection activeCell="D55" sqref="D55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22</v>
      </c>
      <c r="B3" s="133"/>
      <c r="C3" s="133"/>
      <c r="D3" s="133"/>
      <c r="E3" s="133"/>
      <c r="F3" s="133"/>
      <c r="G3" s="133"/>
      <c r="H3" s="133"/>
    </row>
    <row r="6" spans="1:8">
      <c r="B6" s="134" t="s">
        <v>24</v>
      </c>
      <c r="C6" s="134"/>
      <c r="D6" s="134"/>
      <c r="E6" s="134"/>
      <c r="F6" s="134"/>
      <c r="G6" s="134"/>
      <c r="H6" s="134"/>
    </row>
    <row r="7" spans="1:8">
      <c r="B7" s="134" t="s">
        <v>17</v>
      </c>
      <c r="C7" s="134"/>
      <c r="D7" s="134"/>
      <c r="E7" s="134"/>
      <c r="F7" s="134"/>
      <c r="G7" s="134"/>
      <c r="H7" s="134"/>
    </row>
    <row r="8" spans="1:8">
      <c r="B8" s="26"/>
      <c r="C8" s="26"/>
      <c r="D8" s="26"/>
      <c r="F8" s="26" t="s">
        <v>25</v>
      </c>
    </row>
    <row r="9" spans="1:8">
      <c r="B9" s="26"/>
      <c r="C9" s="26"/>
      <c r="D9" s="26"/>
      <c r="E9" s="26"/>
      <c r="F9" s="26"/>
    </row>
    <row r="10" spans="1:8">
      <c r="A10" s="133" t="s">
        <v>57</v>
      </c>
      <c r="B10" s="133"/>
      <c r="C10" s="133"/>
      <c r="D10" s="133"/>
      <c r="E10" s="133"/>
      <c r="F10" s="133"/>
      <c r="G10" s="133"/>
      <c r="H10" s="133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>
      <c r="A12" s="133" t="s">
        <v>26</v>
      </c>
      <c r="B12" s="133"/>
      <c r="C12" s="133"/>
      <c r="D12" s="133"/>
      <c r="E12" s="133"/>
      <c r="F12" s="133"/>
      <c r="G12" s="133"/>
      <c r="H12" s="133"/>
    </row>
    <row r="14" spans="1:8">
      <c r="A14" s="136" t="s">
        <v>16</v>
      </c>
      <c r="B14" s="136" t="s">
        <v>5</v>
      </c>
      <c r="C14" s="137" t="s">
        <v>12</v>
      </c>
      <c r="D14" s="137" t="s">
        <v>13</v>
      </c>
      <c r="E14" s="139" t="s">
        <v>14</v>
      </c>
      <c r="F14" s="139"/>
      <c r="G14" s="139" t="s">
        <v>15</v>
      </c>
      <c r="H14" s="139"/>
    </row>
    <row r="15" spans="1:8">
      <c r="A15" s="136"/>
      <c r="B15" s="136"/>
      <c r="C15" s="138"/>
      <c r="D15" s="138"/>
      <c r="E15" s="25" t="s">
        <v>6</v>
      </c>
      <c r="F15" s="25" t="s">
        <v>0</v>
      </c>
      <c r="G15" s="25" t="s">
        <v>6</v>
      </c>
      <c r="H15" s="25" t="s">
        <v>0</v>
      </c>
    </row>
    <row r="16" spans="1:8">
      <c r="A16" s="25">
        <v>0</v>
      </c>
      <c r="B16" s="25">
        <v>1</v>
      </c>
      <c r="C16" s="24">
        <v>2</v>
      </c>
      <c r="D16" s="24">
        <v>3</v>
      </c>
      <c r="E16" s="25">
        <v>4</v>
      </c>
      <c r="F16" s="25">
        <v>5</v>
      </c>
      <c r="G16" s="25">
        <v>6</v>
      </c>
      <c r="H16" s="25">
        <v>7</v>
      </c>
    </row>
    <row r="17" spans="1:8">
      <c r="A17" s="25"/>
      <c r="B17" s="11" t="s">
        <v>3</v>
      </c>
      <c r="C17" s="25" t="s">
        <v>27</v>
      </c>
      <c r="D17" s="27">
        <v>56000</v>
      </c>
      <c r="E17" s="3">
        <v>60</v>
      </c>
      <c r="F17" s="12">
        <f>E17*D17</f>
        <v>3360000</v>
      </c>
      <c r="G17" s="4">
        <f>+E17</f>
        <v>60</v>
      </c>
      <c r="H17" s="12">
        <f>G17*D17</f>
        <v>3360000</v>
      </c>
    </row>
    <row r="18" spans="1:8">
      <c r="A18" s="14" t="s">
        <v>8</v>
      </c>
      <c r="B18" s="15" t="s">
        <v>19</v>
      </c>
      <c r="C18" s="14"/>
      <c r="D18" s="28"/>
      <c r="E18" s="17"/>
      <c r="F18" s="16">
        <f>SUM(F17:F17)</f>
        <v>3360000</v>
      </c>
      <c r="G18" s="16"/>
      <c r="H18" s="16">
        <f>SUM(H17:H17)</f>
        <v>3360000</v>
      </c>
    </row>
    <row r="19" spans="1:8">
      <c r="A19" s="14" t="s">
        <v>35</v>
      </c>
      <c r="B19" s="15" t="s">
        <v>58</v>
      </c>
      <c r="C19" s="14"/>
      <c r="D19" s="28"/>
      <c r="E19" s="17"/>
      <c r="F19" s="16">
        <f>+F18</f>
        <v>3360000</v>
      </c>
      <c r="G19" s="16"/>
      <c r="H19" s="16">
        <f t="shared" ref="H19" si="0">+H18</f>
        <v>3360000</v>
      </c>
    </row>
    <row r="20" spans="1:8">
      <c r="A20" s="25"/>
      <c r="B20" s="11" t="s">
        <v>43</v>
      </c>
      <c r="C20" s="25" t="s">
        <v>27</v>
      </c>
      <c r="D20" s="27">
        <v>65500</v>
      </c>
      <c r="E20" s="13">
        <v>193.5</v>
      </c>
      <c r="F20" s="12">
        <f t="shared" ref="F20" si="1">E20*D20</f>
        <v>12674250</v>
      </c>
      <c r="G20" s="13">
        <f>+E20</f>
        <v>193.5</v>
      </c>
      <c r="H20" s="12">
        <f t="shared" ref="H20" si="2">G20*D20</f>
        <v>12674250</v>
      </c>
    </row>
    <row r="21" spans="1:8">
      <c r="A21" s="14" t="s">
        <v>36</v>
      </c>
      <c r="B21" s="15" t="s">
        <v>0</v>
      </c>
      <c r="C21" s="1"/>
      <c r="D21" s="28"/>
      <c r="E21" s="17"/>
      <c r="F21" s="16">
        <f>SUM(F20:F20)</f>
        <v>12674250</v>
      </c>
      <c r="G21" s="13">
        <f t="shared" ref="G21:G30" si="3">+E21</f>
        <v>0</v>
      </c>
      <c r="H21" s="16">
        <f>SUM(H20:H20)</f>
        <v>12674250</v>
      </c>
    </row>
    <row r="22" spans="1:8">
      <c r="A22" s="14" t="s">
        <v>37</v>
      </c>
      <c r="B22" s="15" t="s">
        <v>59</v>
      </c>
      <c r="C22" s="14"/>
      <c r="D22" s="28"/>
      <c r="E22" s="17"/>
      <c r="F22" s="16">
        <f>+F21+F19</f>
        <v>16034250</v>
      </c>
      <c r="G22" s="16"/>
      <c r="H22" s="16">
        <f t="shared" ref="H22" si="4">+H21+H19</f>
        <v>16034250</v>
      </c>
    </row>
    <row r="23" spans="1:8">
      <c r="A23" s="14"/>
      <c r="B23" s="20" t="s">
        <v>44</v>
      </c>
      <c r="C23" s="21" t="s">
        <v>45</v>
      </c>
      <c r="D23" s="29">
        <v>117612</v>
      </c>
      <c r="E23" s="18"/>
      <c r="F23" s="19">
        <f>+E23*D23</f>
        <v>0</v>
      </c>
      <c r="G23" s="13">
        <f t="shared" si="3"/>
        <v>0</v>
      </c>
      <c r="H23" s="19">
        <f>+G23*D23</f>
        <v>0</v>
      </c>
    </row>
    <row r="24" spans="1:8">
      <c r="A24" s="14"/>
      <c r="B24" s="20" t="s">
        <v>46</v>
      </c>
      <c r="C24" s="21" t="s">
        <v>45</v>
      </c>
      <c r="D24" s="29">
        <v>137700</v>
      </c>
      <c r="E24" s="18"/>
      <c r="F24" s="19">
        <f t="shared" ref="F24:F29" si="5">+E24*D24</f>
        <v>0</v>
      </c>
      <c r="G24" s="13">
        <f t="shared" si="3"/>
        <v>0</v>
      </c>
      <c r="H24" s="19">
        <f t="shared" ref="H24:H29" si="6">+G24*D24</f>
        <v>0</v>
      </c>
    </row>
    <row r="25" spans="1:8">
      <c r="A25" s="14"/>
      <c r="B25" s="20" t="s">
        <v>47</v>
      </c>
      <c r="C25" s="21" t="s">
        <v>48</v>
      </c>
      <c r="D25" s="29">
        <v>250000</v>
      </c>
      <c r="E25" s="18"/>
      <c r="F25" s="19">
        <f t="shared" si="5"/>
        <v>0</v>
      </c>
      <c r="G25" s="13">
        <f t="shared" si="3"/>
        <v>0</v>
      </c>
      <c r="H25" s="19">
        <f t="shared" si="6"/>
        <v>0</v>
      </c>
    </row>
    <row r="26" spans="1:8">
      <c r="A26" s="14"/>
      <c r="B26" s="20" t="s">
        <v>49</v>
      </c>
      <c r="C26" s="21" t="s">
        <v>45</v>
      </c>
      <c r="D26" s="29">
        <v>3000</v>
      </c>
      <c r="E26" s="18"/>
      <c r="F26" s="19">
        <f t="shared" si="5"/>
        <v>0</v>
      </c>
      <c r="G26" s="13">
        <f t="shared" si="3"/>
        <v>0</v>
      </c>
      <c r="H26" s="19">
        <f t="shared" si="6"/>
        <v>0</v>
      </c>
    </row>
    <row r="27" spans="1:8">
      <c r="A27" s="14"/>
      <c r="B27" s="20" t="s">
        <v>50</v>
      </c>
      <c r="C27" s="21" t="s">
        <v>51</v>
      </c>
      <c r="D27" s="29">
        <v>25000</v>
      </c>
      <c r="E27" s="18"/>
      <c r="F27" s="19">
        <f t="shared" si="5"/>
        <v>0</v>
      </c>
      <c r="G27" s="13">
        <f t="shared" si="3"/>
        <v>0</v>
      </c>
      <c r="H27" s="19">
        <f t="shared" si="6"/>
        <v>0</v>
      </c>
    </row>
    <row r="28" spans="1:8">
      <c r="A28" s="14"/>
      <c r="B28" s="20" t="s">
        <v>52</v>
      </c>
      <c r="C28" s="21" t="s">
        <v>45</v>
      </c>
      <c r="D28" s="29">
        <v>150000</v>
      </c>
      <c r="E28" s="18">
        <v>2</v>
      </c>
      <c r="F28" s="19">
        <f t="shared" si="5"/>
        <v>300000</v>
      </c>
      <c r="G28" s="13">
        <f t="shared" si="3"/>
        <v>2</v>
      </c>
      <c r="H28" s="19">
        <f t="shared" si="6"/>
        <v>300000</v>
      </c>
    </row>
    <row r="29" spans="1:8">
      <c r="A29" s="14"/>
      <c r="B29" s="20" t="s">
        <v>53</v>
      </c>
      <c r="C29" s="21" t="s">
        <v>54</v>
      </c>
      <c r="D29" s="29">
        <v>650000</v>
      </c>
      <c r="E29" s="18">
        <v>2</v>
      </c>
      <c r="F29" s="19">
        <f t="shared" si="5"/>
        <v>1300000</v>
      </c>
      <c r="G29" s="13">
        <f t="shared" si="3"/>
        <v>2</v>
      </c>
      <c r="H29" s="19">
        <f t="shared" si="6"/>
        <v>1300000</v>
      </c>
    </row>
    <row r="30" spans="1:8">
      <c r="A30" s="14" t="s">
        <v>38</v>
      </c>
      <c r="B30" s="15" t="s">
        <v>55</v>
      </c>
      <c r="C30" s="14"/>
      <c r="D30" s="16"/>
      <c r="E30" s="17"/>
      <c r="F30" s="16">
        <f>SUM(F23:F29)</f>
        <v>1600000</v>
      </c>
      <c r="G30" s="13">
        <f t="shared" si="3"/>
        <v>0</v>
      </c>
      <c r="H30" s="16">
        <f t="shared" ref="H30" si="7">SUM(H23:H29)</f>
        <v>1600000</v>
      </c>
    </row>
    <row r="31" spans="1:8">
      <c r="A31" s="14" t="s">
        <v>9</v>
      </c>
      <c r="B31" s="15" t="s">
        <v>60</v>
      </c>
      <c r="C31" s="14"/>
      <c r="D31" s="16"/>
      <c r="E31" s="17"/>
      <c r="F31" s="16">
        <f>+F30</f>
        <v>1600000</v>
      </c>
      <c r="G31" s="16"/>
      <c r="H31" s="16">
        <f t="shared" ref="H31" si="8">+H30</f>
        <v>1600000</v>
      </c>
    </row>
    <row r="32" spans="1:8">
      <c r="A32" s="14"/>
      <c r="B32" s="9" t="s">
        <v>56</v>
      </c>
      <c r="C32" s="14"/>
      <c r="D32" s="16"/>
      <c r="E32" s="17"/>
      <c r="F32" s="8">
        <v>0</v>
      </c>
      <c r="G32" s="8"/>
      <c r="H32" s="8">
        <v>0</v>
      </c>
    </row>
    <row r="33" spans="1:8">
      <c r="A33" s="14" t="s">
        <v>39</v>
      </c>
      <c r="B33" s="15" t="s">
        <v>61</v>
      </c>
      <c r="C33" s="14"/>
      <c r="D33" s="16"/>
      <c r="E33" s="17"/>
      <c r="F33" s="16">
        <f>F22+F31</f>
        <v>17634250</v>
      </c>
      <c r="G33" s="16"/>
      <c r="H33" s="16">
        <f>H22+H31</f>
        <v>17634250</v>
      </c>
    </row>
    <row r="34" spans="1:8">
      <c r="A34" s="14" t="s">
        <v>40</v>
      </c>
      <c r="B34" s="15" t="s">
        <v>7</v>
      </c>
      <c r="C34" s="14"/>
      <c r="D34" s="16"/>
      <c r="E34" s="17"/>
      <c r="F34" s="16">
        <f t="shared" ref="F34" si="9">+F32*0.1+F33*0.1</f>
        <v>1763425</v>
      </c>
      <c r="G34" s="16"/>
      <c r="H34" s="16">
        <f>+H32*0.1+H33*0.1</f>
        <v>1763425</v>
      </c>
    </row>
    <row r="35" spans="1:8">
      <c r="A35" s="14" t="s">
        <v>10</v>
      </c>
      <c r="B35" s="15" t="s">
        <v>11</v>
      </c>
      <c r="C35" s="14"/>
      <c r="D35" s="16"/>
      <c r="E35" s="17"/>
      <c r="F35" s="16">
        <f>SUM(F32:F34)</f>
        <v>19397675</v>
      </c>
      <c r="G35" s="16"/>
      <c r="H35" s="16">
        <f t="shared" ref="H35" si="10">SUM(H32:H34)</f>
        <v>19397675</v>
      </c>
    </row>
    <row r="36" spans="1:8">
      <c r="B36" s="7" t="s">
        <v>4</v>
      </c>
    </row>
    <row r="37" spans="1:8">
      <c r="B37" s="22" t="s">
        <v>28</v>
      </c>
      <c r="F37" s="135" t="s">
        <v>30</v>
      </c>
      <c r="G37" s="135"/>
    </row>
    <row r="38" spans="1:8">
      <c r="B38" s="22"/>
      <c r="F38" s="23"/>
      <c r="G38" s="23"/>
    </row>
    <row r="39" spans="1:8">
      <c r="B39" s="22" t="s">
        <v>62</v>
      </c>
      <c r="F39" s="135" t="s">
        <v>31</v>
      </c>
      <c r="G39" s="135"/>
    </row>
    <row r="40" spans="1:8">
      <c r="B40" s="22"/>
      <c r="F40" s="23"/>
      <c r="G40" s="23"/>
    </row>
    <row r="41" spans="1:8">
      <c r="B41" s="5" t="s">
        <v>29</v>
      </c>
      <c r="F41" s="135" t="s">
        <v>42</v>
      </c>
      <c r="G41" s="135"/>
    </row>
    <row r="42" spans="1:8">
      <c r="B42" s="7" t="s">
        <v>1</v>
      </c>
      <c r="C42" s="6"/>
      <c r="D42" s="6"/>
      <c r="E42" s="6"/>
      <c r="F42" s="23"/>
      <c r="G42" s="23"/>
    </row>
    <row r="43" spans="1:8">
      <c r="B43" s="10" t="s">
        <v>32</v>
      </c>
      <c r="C43" s="6"/>
      <c r="D43" s="6"/>
      <c r="E43" s="6"/>
      <c r="F43" s="23" t="s">
        <v>34</v>
      </c>
      <c r="G43" s="23"/>
    </row>
    <row r="44" spans="1:8">
      <c r="B44" s="7" t="s">
        <v>2</v>
      </c>
      <c r="C44" s="6"/>
      <c r="D44" s="6"/>
      <c r="E44" s="6"/>
      <c r="F44" s="23"/>
      <c r="G44" s="23"/>
    </row>
    <row r="45" spans="1:8">
      <c r="B45" s="10" t="s">
        <v>33</v>
      </c>
      <c r="C45" s="6"/>
      <c r="D45" s="6"/>
      <c r="E45" s="6"/>
      <c r="F45" s="135" t="s">
        <v>41</v>
      </c>
      <c r="G45" s="135"/>
    </row>
    <row r="46" spans="1:8">
      <c r="F46" s="23"/>
      <c r="G46" s="23"/>
    </row>
    <row r="47" spans="1:8">
      <c r="B47" s="10" t="s">
        <v>18</v>
      </c>
      <c r="F47" s="10" t="s">
        <v>23</v>
      </c>
    </row>
  </sheetData>
  <mergeCells count="17">
    <mergeCell ref="F37:G37"/>
    <mergeCell ref="F39:G39"/>
    <mergeCell ref="F41:G41"/>
    <mergeCell ref="F45:G45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9886-9C66-41F6-8DCF-994A109DB7C8}">
  <dimension ref="A1:J93"/>
  <sheetViews>
    <sheetView tabSelected="1" topLeftCell="A58" workbookViewId="0">
      <selection activeCell="H79" sqref="H79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6.5" style="10" customWidth="1"/>
    <col min="10" max="10" width="14.69921875" style="79" customWidth="1"/>
    <col min="11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90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123"/>
      <c r="C7" s="123"/>
      <c r="D7" s="123"/>
      <c r="F7" s="123" t="s">
        <v>25</v>
      </c>
    </row>
    <row r="8" spans="1:8">
      <c r="B8" s="123"/>
      <c r="C8" s="123"/>
      <c r="D8" s="123"/>
      <c r="E8" s="123"/>
      <c r="F8" s="123"/>
    </row>
    <row r="9" spans="1:8">
      <c r="A9" s="133" t="s">
        <v>134</v>
      </c>
      <c r="B9" s="133"/>
      <c r="C9" s="133"/>
      <c r="D9" s="133"/>
      <c r="E9" s="133"/>
      <c r="F9" s="133"/>
      <c r="G9" s="133"/>
      <c r="H9" s="133"/>
    </row>
    <row r="10" spans="1:8">
      <c r="A10" s="122"/>
      <c r="B10" s="122"/>
      <c r="C10" s="122"/>
      <c r="D10" s="122"/>
      <c r="E10" s="122"/>
      <c r="F10" s="122"/>
      <c r="G10" s="122"/>
      <c r="H10" s="122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 ht="13.95" customHeight="1">
      <c r="A13" s="140" t="s">
        <v>16</v>
      </c>
      <c r="B13" s="140" t="s">
        <v>5</v>
      </c>
      <c r="C13" s="137" t="s">
        <v>12</v>
      </c>
      <c r="D13" s="137" t="s">
        <v>13</v>
      </c>
      <c r="E13" s="142" t="s">
        <v>14</v>
      </c>
      <c r="F13" s="143"/>
      <c r="G13" s="142" t="s">
        <v>15</v>
      </c>
      <c r="H13" s="143"/>
    </row>
    <row r="14" spans="1:8">
      <c r="A14" s="141"/>
      <c r="B14" s="141"/>
      <c r="C14" s="138"/>
      <c r="D14" s="138"/>
      <c r="E14" s="125" t="s">
        <v>6</v>
      </c>
      <c r="F14" s="125" t="s">
        <v>0</v>
      </c>
      <c r="G14" s="125" t="s">
        <v>6</v>
      </c>
      <c r="H14" s="125" t="s">
        <v>0</v>
      </c>
    </row>
    <row r="15" spans="1:8">
      <c r="A15" s="125">
        <v>0</v>
      </c>
      <c r="B15" s="125">
        <v>1</v>
      </c>
      <c r="C15" s="126">
        <v>2</v>
      </c>
      <c r="D15" s="126">
        <v>3</v>
      </c>
      <c r="E15" s="125">
        <v>4</v>
      </c>
      <c r="F15" s="125">
        <v>5</v>
      </c>
      <c r="G15" s="125">
        <v>6</v>
      </c>
      <c r="H15" s="125">
        <v>7</v>
      </c>
    </row>
    <row r="16" spans="1:8">
      <c r="A16" s="125"/>
      <c r="B16" s="11" t="s">
        <v>3</v>
      </c>
      <c r="C16" s="125" t="s">
        <v>27</v>
      </c>
      <c r="D16" s="27">
        <v>56000</v>
      </c>
      <c r="E16" s="3"/>
      <c r="F16" s="12"/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 ht="14.25" customHeight="1">
      <c r="A18" s="89"/>
      <c r="B18" s="90" t="s">
        <v>73</v>
      </c>
      <c r="C18" s="91" t="s">
        <v>74</v>
      </c>
      <c r="D18" s="92">
        <v>74500</v>
      </c>
      <c r="E18" s="93"/>
      <c r="F18" s="94">
        <v>0</v>
      </c>
      <c r="G18" s="95">
        <v>1530</v>
      </c>
      <c r="H18" s="94">
        <f t="shared" ref="H18:H21" si="0">G18*D18</f>
        <v>113985000</v>
      </c>
    </row>
    <row r="19" spans="1:8" ht="14.25" customHeight="1">
      <c r="A19" s="89"/>
      <c r="B19" s="90" t="s">
        <v>104</v>
      </c>
      <c r="C19" s="91" t="s">
        <v>69</v>
      </c>
      <c r="D19" s="92">
        <v>38400</v>
      </c>
      <c r="E19" s="93"/>
      <c r="F19" s="94">
        <f t="shared" ref="F19:F21" si="1">E19*D19</f>
        <v>0</v>
      </c>
      <c r="G19" s="95">
        <v>24</v>
      </c>
      <c r="H19" s="94">
        <f t="shared" si="0"/>
        <v>921600</v>
      </c>
    </row>
    <row r="20" spans="1:8">
      <c r="A20" s="89"/>
      <c r="B20" s="90" t="s">
        <v>75</v>
      </c>
      <c r="C20" s="91" t="s">
        <v>69</v>
      </c>
      <c r="D20" s="92">
        <v>44500</v>
      </c>
      <c r="E20" s="93"/>
      <c r="F20" s="94"/>
      <c r="G20" s="96">
        <v>5.4401999999999999</v>
      </c>
      <c r="H20" s="94">
        <f t="shared" si="0"/>
        <v>242088.9</v>
      </c>
    </row>
    <row r="21" spans="1:8">
      <c r="A21" s="89"/>
      <c r="B21" s="90" t="s">
        <v>96</v>
      </c>
      <c r="C21" s="91" t="s">
        <v>69</v>
      </c>
      <c r="D21" s="92">
        <v>47500</v>
      </c>
      <c r="E21" s="93"/>
      <c r="F21" s="94">
        <f t="shared" si="1"/>
        <v>0</v>
      </c>
      <c r="G21" s="96">
        <v>48.626300000000001</v>
      </c>
      <c r="H21" s="94">
        <f t="shared" si="0"/>
        <v>2309749.25</v>
      </c>
    </row>
    <row r="22" spans="1:8">
      <c r="A22" s="14" t="s">
        <v>35</v>
      </c>
      <c r="B22" s="15" t="s">
        <v>76</v>
      </c>
      <c r="C22" s="14"/>
      <c r="D22" s="28"/>
      <c r="E22" s="17"/>
      <c r="F22" s="109">
        <f>SUM(F18:F21)</f>
        <v>0</v>
      </c>
      <c r="G22" s="109"/>
      <c r="H22" s="109">
        <f t="shared" ref="H22" si="2">SUM(H18:H21)</f>
        <v>117458438.15000001</v>
      </c>
    </row>
    <row r="23" spans="1:8">
      <c r="A23" s="89"/>
      <c r="B23" s="90" t="s">
        <v>97</v>
      </c>
      <c r="C23" s="91" t="s">
        <v>100</v>
      </c>
      <c r="D23" s="92">
        <v>42500</v>
      </c>
      <c r="E23" s="93"/>
      <c r="F23" s="94"/>
      <c r="G23" s="94">
        <v>42</v>
      </c>
      <c r="H23" s="94">
        <f>+G23*D23</f>
        <v>1785000</v>
      </c>
    </row>
    <row r="24" spans="1:8">
      <c r="A24" s="89"/>
      <c r="B24" s="90" t="s">
        <v>105</v>
      </c>
      <c r="C24" s="91" t="s">
        <v>69</v>
      </c>
      <c r="D24" s="92">
        <v>35000</v>
      </c>
      <c r="E24" s="93"/>
      <c r="F24" s="94">
        <f>+D24*E24</f>
        <v>0</v>
      </c>
      <c r="G24" s="94">
        <v>40</v>
      </c>
      <c r="H24" s="94">
        <f>+G24*D24</f>
        <v>1400000</v>
      </c>
    </row>
    <row r="25" spans="1:8">
      <c r="A25" s="89"/>
      <c r="B25" s="90" t="s">
        <v>98</v>
      </c>
      <c r="C25" s="91" t="s">
        <v>100</v>
      </c>
      <c r="D25" s="92">
        <v>11500</v>
      </c>
      <c r="E25" s="93"/>
      <c r="F25" s="94"/>
      <c r="G25" s="94">
        <v>42</v>
      </c>
      <c r="H25" s="94">
        <f>+G25*D25</f>
        <v>483000</v>
      </c>
    </row>
    <row r="26" spans="1:8">
      <c r="A26" s="89"/>
      <c r="B26" s="97" t="s">
        <v>99</v>
      </c>
      <c r="C26" s="89"/>
      <c r="D26" s="98"/>
      <c r="E26" s="99"/>
      <c r="F26" s="100">
        <f>SUM(F23:F25)</f>
        <v>0</v>
      </c>
      <c r="G26" s="100"/>
      <c r="H26" s="100">
        <f t="shared" ref="H26" si="3">SUM(H23:H25)</f>
        <v>3668000</v>
      </c>
    </row>
    <row r="27" spans="1:8">
      <c r="A27" s="89"/>
      <c r="B27" s="110" t="s">
        <v>111</v>
      </c>
      <c r="C27" s="111" t="s">
        <v>79</v>
      </c>
      <c r="D27" s="112">
        <v>8500</v>
      </c>
      <c r="E27" s="99"/>
      <c r="F27" s="94">
        <f t="shared" ref="F27:F41" si="4">E27*D27</f>
        <v>0</v>
      </c>
      <c r="G27" s="100">
        <v>15</v>
      </c>
      <c r="H27" s="94">
        <f t="shared" ref="H27:H42" si="5">G27*D27</f>
        <v>127500</v>
      </c>
    </row>
    <row r="28" spans="1:8">
      <c r="A28" s="89"/>
      <c r="B28" s="110" t="s">
        <v>112</v>
      </c>
      <c r="C28" s="111" t="s">
        <v>79</v>
      </c>
      <c r="D28" s="112">
        <v>9600</v>
      </c>
      <c r="E28" s="99"/>
      <c r="F28" s="94">
        <f t="shared" si="4"/>
        <v>0</v>
      </c>
      <c r="G28" s="100">
        <v>4</v>
      </c>
      <c r="H28" s="94">
        <f t="shared" si="5"/>
        <v>38400</v>
      </c>
    </row>
    <row r="29" spans="1:8">
      <c r="A29" s="89"/>
      <c r="B29" s="90" t="s">
        <v>78</v>
      </c>
      <c r="C29" s="91" t="s">
        <v>79</v>
      </c>
      <c r="D29" s="92">
        <v>5500</v>
      </c>
      <c r="E29" s="93"/>
      <c r="F29" s="94">
        <f t="shared" si="4"/>
        <v>0</v>
      </c>
      <c r="G29" s="94">
        <v>238</v>
      </c>
      <c r="H29" s="94">
        <f t="shared" si="5"/>
        <v>1309000</v>
      </c>
    </row>
    <row r="30" spans="1:8">
      <c r="A30" s="89"/>
      <c r="B30" s="90" t="s">
        <v>77</v>
      </c>
      <c r="C30" s="91" t="s">
        <v>79</v>
      </c>
      <c r="D30" s="92">
        <v>4200</v>
      </c>
      <c r="E30" s="93"/>
      <c r="F30" s="94">
        <f t="shared" si="4"/>
        <v>0</v>
      </c>
      <c r="G30" s="95">
        <v>335</v>
      </c>
      <c r="H30" s="94">
        <f t="shared" si="5"/>
        <v>1407000</v>
      </c>
    </row>
    <row r="31" spans="1:8">
      <c r="A31" s="89"/>
      <c r="B31" s="90" t="s">
        <v>106</v>
      </c>
      <c r="C31" s="91" t="s">
        <v>79</v>
      </c>
      <c r="D31" s="92">
        <v>10300</v>
      </c>
      <c r="E31" s="93"/>
      <c r="F31" s="94">
        <f t="shared" si="4"/>
        <v>0</v>
      </c>
      <c r="G31" s="95">
        <v>1</v>
      </c>
      <c r="H31" s="94">
        <f t="shared" si="5"/>
        <v>10300</v>
      </c>
    </row>
    <row r="32" spans="1:8">
      <c r="A32" s="89"/>
      <c r="B32" s="90" t="s">
        <v>108</v>
      </c>
      <c r="C32" s="91" t="s">
        <v>79</v>
      </c>
      <c r="D32" s="92">
        <v>8500</v>
      </c>
      <c r="E32" s="93"/>
      <c r="F32" s="94">
        <f t="shared" si="4"/>
        <v>0</v>
      </c>
      <c r="G32" s="95">
        <v>6</v>
      </c>
      <c r="H32" s="94">
        <f t="shared" si="5"/>
        <v>51000</v>
      </c>
    </row>
    <row r="33" spans="1:8">
      <c r="A33" s="89"/>
      <c r="B33" s="90" t="s">
        <v>107</v>
      </c>
      <c r="C33" s="91" t="s">
        <v>79</v>
      </c>
      <c r="D33" s="92">
        <v>11500</v>
      </c>
      <c r="E33" s="93"/>
      <c r="F33" s="94">
        <f t="shared" si="4"/>
        <v>0</v>
      </c>
      <c r="G33" s="95">
        <v>37</v>
      </c>
      <c r="H33" s="94">
        <f t="shared" si="5"/>
        <v>425500</v>
      </c>
    </row>
    <row r="34" spans="1:8">
      <c r="A34" s="91"/>
      <c r="B34" s="90" t="s">
        <v>101</v>
      </c>
      <c r="C34" s="91" t="s">
        <v>79</v>
      </c>
      <c r="D34" s="92">
        <v>9150</v>
      </c>
      <c r="E34" s="93"/>
      <c r="F34" s="94">
        <f t="shared" si="4"/>
        <v>0</v>
      </c>
      <c r="G34" s="95">
        <v>25</v>
      </c>
      <c r="H34" s="94">
        <f t="shared" si="5"/>
        <v>228750</v>
      </c>
    </row>
    <row r="35" spans="1:8">
      <c r="A35" s="91"/>
      <c r="B35" s="90" t="s">
        <v>102</v>
      </c>
      <c r="C35" s="91" t="s">
        <v>79</v>
      </c>
      <c r="D35" s="92">
        <v>4600</v>
      </c>
      <c r="E35" s="93"/>
      <c r="F35" s="94"/>
      <c r="G35" s="95">
        <v>14</v>
      </c>
      <c r="H35" s="94">
        <f t="shared" si="5"/>
        <v>64400</v>
      </c>
    </row>
    <row r="36" spans="1:8">
      <c r="A36" s="127">
        <v>0</v>
      </c>
      <c r="B36" s="127">
        <v>1</v>
      </c>
      <c r="C36" s="127">
        <v>2</v>
      </c>
      <c r="D36" s="127">
        <v>3</v>
      </c>
      <c r="E36" s="127">
        <v>4</v>
      </c>
      <c r="F36" s="127">
        <v>5</v>
      </c>
      <c r="G36" s="127">
        <v>6</v>
      </c>
      <c r="H36" s="127">
        <v>7</v>
      </c>
    </row>
    <row r="37" spans="1:8">
      <c r="A37" s="14" t="s">
        <v>36</v>
      </c>
      <c r="B37" s="15" t="s">
        <v>80</v>
      </c>
      <c r="C37" s="67"/>
      <c r="D37" s="62"/>
      <c r="E37" s="109"/>
      <c r="F37" s="109">
        <f>SUM(F27:F35)</f>
        <v>0</v>
      </c>
      <c r="G37" s="109"/>
      <c r="H37" s="109">
        <f>SUM(H27:H35)</f>
        <v>3661850</v>
      </c>
    </row>
    <row r="38" spans="1:8">
      <c r="A38" s="14" t="s">
        <v>37</v>
      </c>
      <c r="B38" s="15" t="s">
        <v>81</v>
      </c>
      <c r="C38" s="67"/>
      <c r="D38" s="62"/>
      <c r="E38" s="109"/>
      <c r="F38" s="109">
        <f>+F37+F22+F26</f>
        <v>0</v>
      </c>
      <c r="G38" s="109"/>
      <c r="H38" s="109">
        <f>+H37+H22+H26</f>
        <v>124788288.15000001</v>
      </c>
    </row>
    <row r="39" spans="1:8">
      <c r="A39" s="125"/>
      <c r="B39" s="11" t="s">
        <v>43</v>
      </c>
      <c r="C39" s="125" t="s">
        <v>27</v>
      </c>
      <c r="D39" s="27">
        <v>65500</v>
      </c>
      <c r="E39" s="13">
        <v>100</v>
      </c>
      <c r="F39" s="12">
        <f t="shared" si="4"/>
        <v>6550000</v>
      </c>
      <c r="G39" s="49">
        <v>1161</v>
      </c>
      <c r="H39" s="12">
        <f t="shared" si="5"/>
        <v>76045500</v>
      </c>
    </row>
    <row r="40" spans="1:8">
      <c r="A40" s="125"/>
      <c r="B40" s="11" t="s">
        <v>109</v>
      </c>
      <c r="C40" s="125" t="s">
        <v>67</v>
      </c>
      <c r="D40" s="27">
        <v>35000</v>
      </c>
      <c r="E40" s="13"/>
      <c r="F40" s="12">
        <f t="shared" si="4"/>
        <v>0</v>
      </c>
      <c r="G40" s="49">
        <v>40</v>
      </c>
      <c r="H40" s="12">
        <f t="shared" si="5"/>
        <v>1400000</v>
      </c>
    </row>
    <row r="41" spans="1:8">
      <c r="A41" s="125"/>
      <c r="B41" s="11" t="s">
        <v>82</v>
      </c>
      <c r="C41" s="125" t="s">
        <v>27</v>
      </c>
      <c r="D41" s="27">
        <v>11500</v>
      </c>
      <c r="E41" s="13"/>
      <c r="F41" s="12">
        <f t="shared" si="4"/>
        <v>0</v>
      </c>
      <c r="G41" s="49">
        <v>4690</v>
      </c>
      <c r="H41" s="12">
        <f t="shared" si="5"/>
        <v>53935000</v>
      </c>
    </row>
    <row r="42" spans="1:8">
      <c r="A42" s="125"/>
      <c r="B42" s="11" t="s">
        <v>66</v>
      </c>
      <c r="C42" s="125" t="s">
        <v>67</v>
      </c>
      <c r="D42" s="27">
        <v>50000</v>
      </c>
      <c r="E42" s="13"/>
      <c r="F42" s="12"/>
      <c r="G42" s="49">
        <v>40</v>
      </c>
      <c r="H42" s="12">
        <f t="shared" si="5"/>
        <v>2000000</v>
      </c>
    </row>
    <row r="43" spans="1:8">
      <c r="A43" s="14" t="s">
        <v>38</v>
      </c>
      <c r="B43" s="15" t="s">
        <v>0</v>
      </c>
      <c r="C43" s="1"/>
      <c r="D43" s="28"/>
      <c r="E43" s="17"/>
      <c r="F43" s="16">
        <f>SUM(F39:F42)</f>
        <v>6550000</v>
      </c>
      <c r="G43" s="16"/>
      <c r="H43" s="16">
        <f>SUM(H39:H42)</f>
        <v>133380500</v>
      </c>
    </row>
    <row r="44" spans="1:8">
      <c r="A44" s="89"/>
      <c r="B44" s="90" t="s">
        <v>68</v>
      </c>
      <c r="C44" s="101" t="s">
        <v>69</v>
      </c>
      <c r="D44" s="92">
        <v>950</v>
      </c>
      <c r="E44" s="93"/>
      <c r="F44" s="94">
        <f>+D44*E44</f>
        <v>0</v>
      </c>
      <c r="G44" s="94">
        <v>12975</v>
      </c>
      <c r="H44" s="94">
        <f>+D44*G44</f>
        <v>12326250</v>
      </c>
    </row>
    <row r="45" spans="1:8">
      <c r="A45" s="89"/>
      <c r="B45" s="90" t="s">
        <v>83</v>
      </c>
      <c r="C45" s="101" t="s">
        <v>69</v>
      </c>
      <c r="D45" s="92">
        <v>1050</v>
      </c>
      <c r="E45" s="93"/>
      <c r="F45" s="94">
        <f t="shared" ref="F45" si="6">+D45*E45</f>
        <v>0</v>
      </c>
      <c r="G45" s="94">
        <v>9145</v>
      </c>
      <c r="H45" s="94">
        <f t="shared" ref="H45:H47" si="7">+D45*G45</f>
        <v>9602250</v>
      </c>
    </row>
    <row r="46" spans="1:8">
      <c r="A46" s="89"/>
      <c r="B46" s="90" t="s">
        <v>70</v>
      </c>
      <c r="C46" s="101" t="s">
        <v>69</v>
      </c>
      <c r="D46" s="92">
        <v>1100</v>
      </c>
      <c r="E46" s="93"/>
      <c r="F46" s="94"/>
      <c r="G46" s="94">
        <v>780</v>
      </c>
      <c r="H46" s="94">
        <f t="shared" si="7"/>
        <v>858000</v>
      </c>
    </row>
    <row r="47" spans="1:8">
      <c r="A47" s="89"/>
      <c r="B47" s="90" t="s">
        <v>71</v>
      </c>
      <c r="C47" s="101" t="s">
        <v>69</v>
      </c>
      <c r="D47" s="92">
        <v>1250</v>
      </c>
      <c r="E47" s="93"/>
      <c r="F47" s="94"/>
      <c r="G47" s="94">
        <v>4260</v>
      </c>
      <c r="H47" s="94">
        <f t="shared" si="7"/>
        <v>5325000</v>
      </c>
    </row>
    <row r="48" spans="1:8">
      <c r="A48" s="14" t="s">
        <v>9</v>
      </c>
      <c r="B48" s="15" t="s">
        <v>72</v>
      </c>
      <c r="C48" s="63"/>
      <c r="D48" s="62"/>
      <c r="E48" s="18"/>
      <c r="F48" s="16">
        <f>SUM(F44:F47)</f>
        <v>0</v>
      </c>
      <c r="G48" s="16"/>
      <c r="H48" s="16">
        <f>SUM(H44:H47)</f>
        <v>28111500</v>
      </c>
    </row>
    <row r="49" spans="1:9">
      <c r="A49" s="14" t="s">
        <v>39</v>
      </c>
      <c r="B49" s="15" t="s">
        <v>59</v>
      </c>
      <c r="C49" s="14"/>
      <c r="D49" s="28"/>
      <c r="E49" s="17"/>
      <c r="F49" s="16">
        <f>+F43+F48+F38</f>
        <v>6550000</v>
      </c>
      <c r="G49" s="16"/>
      <c r="H49" s="16">
        <f>+H43+H48+H38+H17</f>
        <v>289640288.14999998</v>
      </c>
      <c r="I49" s="79"/>
    </row>
    <row r="50" spans="1:9">
      <c r="A50" s="89"/>
      <c r="B50" s="20" t="s">
        <v>52</v>
      </c>
      <c r="C50" s="21" t="s">
        <v>45</v>
      </c>
      <c r="D50" s="29">
        <v>150000</v>
      </c>
      <c r="E50" s="93"/>
      <c r="F50" s="94"/>
      <c r="G50" s="95">
        <v>2</v>
      </c>
      <c r="H50" s="94">
        <f t="shared" ref="H50" si="8">+G50*D50</f>
        <v>300000</v>
      </c>
      <c r="I50" s="80"/>
    </row>
    <row r="51" spans="1:9">
      <c r="A51" s="89"/>
      <c r="B51" s="20" t="s">
        <v>53</v>
      </c>
      <c r="C51" s="21" t="s">
        <v>54</v>
      </c>
      <c r="D51" s="29">
        <v>650000</v>
      </c>
      <c r="E51" s="93">
        <v>2</v>
      </c>
      <c r="F51" s="94">
        <f t="shared" ref="F51" si="9">+E51*D51</f>
        <v>1300000</v>
      </c>
      <c r="G51" s="95">
        <v>12</v>
      </c>
      <c r="H51" s="94">
        <f>+G51*D51</f>
        <v>7800000</v>
      </c>
      <c r="I51" s="81"/>
    </row>
    <row r="52" spans="1:9">
      <c r="A52" s="89"/>
      <c r="B52" s="20" t="s">
        <v>44</v>
      </c>
      <c r="C52" s="21" t="s">
        <v>45</v>
      </c>
      <c r="D52" s="47">
        <v>117612</v>
      </c>
      <c r="E52" s="93"/>
      <c r="F52" s="94"/>
      <c r="G52" s="95">
        <v>3</v>
      </c>
      <c r="H52" s="94">
        <f t="shared" ref="H52:H53" si="10">+G52*D52</f>
        <v>352836</v>
      </c>
      <c r="I52" s="79"/>
    </row>
    <row r="53" spans="1:9">
      <c r="A53" s="89"/>
      <c r="B53" s="20" t="s">
        <v>46</v>
      </c>
      <c r="C53" s="21" t="s">
        <v>45</v>
      </c>
      <c r="D53" s="47">
        <v>137700</v>
      </c>
      <c r="E53" s="93"/>
      <c r="F53" s="94"/>
      <c r="G53" s="95">
        <v>1</v>
      </c>
      <c r="H53" s="94">
        <f t="shared" si="10"/>
        <v>137700</v>
      </c>
      <c r="I53" s="81"/>
    </row>
    <row r="54" spans="1:9">
      <c r="A54" s="14" t="s">
        <v>40</v>
      </c>
      <c r="B54" s="15" t="s">
        <v>55</v>
      </c>
      <c r="C54" s="14"/>
      <c r="D54" s="16"/>
      <c r="E54" s="17"/>
      <c r="F54" s="16">
        <f>SUM(F50:F53)</f>
        <v>1300000</v>
      </c>
      <c r="G54" s="50"/>
      <c r="H54" s="16">
        <f>SUM(H50:H53)</f>
        <v>8590536</v>
      </c>
      <c r="I54" s="81"/>
    </row>
    <row r="55" spans="1:9">
      <c r="A55" s="89"/>
      <c r="B55" s="45" t="s">
        <v>113</v>
      </c>
      <c r="C55" s="46" t="s">
        <v>79</v>
      </c>
      <c r="D55" s="47">
        <v>22500</v>
      </c>
      <c r="E55" s="93"/>
      <c r="F55" s="94">
        <f>+D55*E55</f>
        <v>0</v>
      </c>
      <c r="G55" s="95">
        <v>37</v>
      </c>
      <c r="H55" s="94">
        <f>+D55*G55</f>
        <v>832500</v>
      </c>
      <c r="I55" s="81"/>
    </row>
    <row r="56" spans="1:9">
      <c r="A56" s="89"/>
      <c r="B56" s="45" t="s">
        <v>114</v>
      </c>
      <c r="C56" s="111" t="s">
        <v>79</v>
      </c>
      <c r="D56" s="112">
        <v>31950</v>
      </c>
      <c r="E56" s="93"/>
      <c r="F56" s="94">
        <f t="shared" ref="F56:F69" si="11">+D56*E56</f>
        <v>0</v>
      </c>
      <c r="G56" s="95">
        <v>1</v>
      </c>
      <c r="H56" s="94">
        <f t="shared" ref="H56:H69" si="12">+D56*G56</f>
        <v>31950</v>
      </c>
      <c r="I56" s="81"/>
    </row>
    <row r="57" spans="1:9">
      <c r="A57" s="89"/>
      <c r="B57" s="45" t="s">
        <v>115</v>
      </c>
      <c r="C57" s="111" t="s">
        <v>79</v>
      </c>
      <c r="D57" s="112">
        <v>32400</v>
      </c>
      <c r="E57" s="93"/>
      <c r="F57" s="94">
        <f t="shared" si="11"/>
        <v>0</v>
      </c>
      <c r="G57" s="95">
        <v>60</v>
      </c>
      <c r="H57" s="94">
        <f t="shared" si="12"/>
        <v>1944000</v>
      </c>
      <c r="I57" s="81"/>
    </row>
    <row r="58" spans="1:9">
      <c r="A58" s="89"/>
      <c r="B58" s="45" t="s">
        <v>117</v>
      </c>
      <c r="C58" s="111" t="s">
        <v>79</v>
      </c>
      <c r="D58" s="112">
        <v>14400</v>
      </c>
      <c r="E58" s="93"/>
      <c r="F58" s="94">
        <f t="shared" si="11"/>
        <v>0</v>
      </c>
      <c r="G58" s="95">
        <v>60</v>
      </c>
      <c r="H58" s="94">
        <f t="shared" si="12"/>
        <v>864000</v>
      </c>
      <c r="I58" s="81"/>
    </row>
    <row r="59" spans="1:9">
      <c r="A59" s="89"/>
      <c r="B59" s="20" t="s">
        <v>118</v>
      </c>
      <c r="C59" s="113" t="s">
        <v>79</v>
      </c>
      <c r="D59" s="112">
        <v>32400</v>
      </c>
      <c r="E59" s="93"/>
      <c r="F59" s="94">
        <f t="shared" si="11"/>
        <v>0</v>
      </c>
      <c r="G59" s="95">
        <v>10</v>
      </c>
      <c r="H59" s="94">
        <f t="shared" si="12"/>
        <v>324000</v>
      </c>
      <c r="I59" s="81"/>
    </row>
    <row r="60" spans="1:9">
      <c r="A60" s="89"/>
      <c r="B60" s="20" t="s">
        <v>119</v>
      </c>
      <c r="C60" s="113" t="s">
        <v>120</v>
      </c>
      <c r="D60" s="112">
        <v>14400</v>
      </c>
      <c r="E60" s="93"/>
      <c r="F60" s="94">
        <f t="shared" si="11"/>
        <v>0</v>
      </c>
      <c r="G60" s="95">
        <v>10</v>
      </c>
      <c r="H60" s="94">
        <f t="shared" si="12"/>
        <v>144000</v>
      </c>
      <c r="I60" s="81"/>
    </row>
    <row r="61" spans="1:9">
      <c r="A61" s="89"/>
      <c r="B61" s="20" t="s">
        <v>130</v>
      </c>
      <c r="C61" s="113" t="s">
        <v>45</v>
      </c>
      <c r="D61" s="112">
        <v>18000</v>
      </c>
      <c r="E61" s="93"/>
      <c r="F61" s="94">
        <f t="shared" si="11"/>
        <v>0</v>
      </c>
      <c r="G61" s="95">
        <v>5</v>
      </c>
      <c r="H61" s="94">
        <f t="shared" si="12"/>
        <v>90000</v>
      </c>
      <c r="I61" s="81"/>
    </row>
    <row r="62" spans="1:9">
      <c r="A62" s="89"/>
      <c r="B62" s="20" t="s">
        <v>121</v>
      </c>
      <c r="C62" s="113" t="s">
        <v>79</v>
      </c>
      <c r="D62" s="112">
        <v>27000</v>
      </c>
      <c r="E62" s="93"/>
      <c r="F62" s="94">
        <f t="shared" si="11"/>
        <v>0</v>
      </c>
      <c r="G62" s="95">
        <v>627</v>
      </c>
      <c r="H62" s="94">
        <f t="shared" si="12"/>
        <v>16929000</v>
      </c>
      <c r="I62" s="81"/>
    </row>
    <row r="63" spans="1:9">
      <c r="A63" s="89"/>
      <c r="B63" s="20" t="s">
        <v>116</v>
      </c>
      <c r="C63" s="113" t="s">
        <v>79</v>
      </c>
      <c r="D63" s="112">
        <v>18000</v>
      </c>
      <c r="E63" s="93"/>
      <c r="F63" s="94">
        <f t="shared" si="11"/>
        <v>0</v>
      </c>
      <c r="G63" s="95">
        <v>150</v>
      </c>
      <c r="H63" s="94">
        <f t="shared" si="12"/>
        <v>2700000</v>
      </c>
      <c r="I63" s="81"/>
    </row>
    <row r="64" spans="1:9">
      <c r="A64" s="89"/>
      <c r="B64" s="20" t="s">
        <v>122</v>
      </c>
      <c r="C64" s="113" t="s">
        <v>79</v>
      </c>
      <c r="D64" s="112">
        <v>63000</v>
      </c>
      <c r="E64" s="93"/>
      <c r="F64" s="94">
        <f t="shared" si="11"/>
        <v>0</v>
      </c>
      <c r="G64" s="95">
        <v>6</v>
      </c>
      <c r="H64" s="94">
        <f t="shared" si="12"/>
        <v>378000</v>
      </c>
      <c r="I64" s="81"/>
    </row>
    <row r="65" spans="1:9">
      <c r="A65" s="89"/>
      <c r="B65" s="20" t="s">
        <v>123</v>
      </c>
      <c r="C65" s="113" t="s">
        <v>79</v>
      </c>
      <c r="D65" s="112">
        <v>54000</v>
      </c>
      <c r="E65" s="93"/>
      <c r="F65" s="94">
        <f t="shared" si="11"/>
        <v>0</v>
      </c>
      <c r="G65" s="95">
        <v>10</v>
      </c>
      <c r="H65" s="94">
        <f t="shared" si="12"/>
        <v>540000</v>
      </c>
      <c r="I65" s="81"/>
    </row>
    <row r="66" spans="1:9">
      <c r="A66" s="89"/>
      <c r="B66" s="20" t="s">
        <v>124</v>
      </c>
      <c r="C66" s="113" t="s">
        <v>79</v>
      </c>
      <c r="D66" s="112">
        <v>32400</v>
      </c>
      <c r="E66" s="93"/>
      <c r="F66" s="94">
        <f t="shared" si="11"/>
        <v>0</v>
      </c>
      <c r="G66" s="95">
        <v>1</v>
      </c>
      <c r="H66" s="94">
        <f t="shared" si="12"/>
        <v>32400</v>
      </c>
      <c r="I66" s="81"/>
    </row>
    <row r="67" spans="1:9">
      <c r="A67" s="89"/>
      <c r="B67" s="20" t="s">
        <v>125</v>
      </c>
      <c r="C67" s="113" t="s">
        <v>79</v>
      </c>
      <c r="D67" s="112">
        <v>26100</v>
      </c>
      <c r="E67" s="93"/>
      <c r="F67" s="94">
        <f t="shared" si="11"/>
        <v>0</v>
      </c>
      <c r="G67" s="95">
        <v>25</v>
      </c>
      <c r="H67" s="94">
        <f t="shared" si="12"/>
        <v>652500</v>
      </c>
      <c r="I67" s="81"/>
    </row>
    <row r="68" spans="1:9" ht="27.6">
      <c r="A68" s="89"/>
      <c r="B68" s="20" t="s">
        <v>126</v>
      </c>
      <c r="C68" s="113" t="s">
        <v>79</v>
      </c>
      <c r="D68" s="112">
        <v>8100</v>
      </c>
      <c r="E68" s="93"/>
      <c r="F68" s="94">
        <f t="shared" si="11"/>
        <v>0</v>
      </c>
      <c r="G68" s="95">
        <v>253</v>
      </c>
      <c r="H68" s="94">
        <f t="shared" si="12"/>
        <v>2049300</v>
      </c>
      <c r="I68" s="81"/>
    </row>
    <row r="69" spans="1:9">
      <c r="A69" s="89"/>
      <c r="B69" s="20" t="s">
        <v>127</v>
      </c>
      <c r="C69" s="113" t="s">
        <v>79</v>
      </c>
      <c r="D69" s="112">
        <v>5400</v>
      </c>
      <c r="E69" s="93"/>
      <c r="F69" s="94">
        <f t="shared" si="11"/>
        <v>0</v>
      </c>
      <c r="G69" s="95">
        <v>349</v>
      </c>
      <c r="H69" s="94">
        <f t="shared" si="12"/>
        <v>1884600</v>
      </c>
      <c r="I69" s="81"/>
    </row>
    <row r="70" spans="1:9">
      <c r="A70" s="128">
        <v>0</v>
      </c>
      <c r="B70" s="130">
        <v>1</v>
      </c>
      <c r="C70" s="129">
        <v>2</v>
      </c>
      <c r="D70" s="131">
        <v>3</v>
      </c>
      <c r="E70" s="132">
        <v>4</v>
      </c>
      <c r="F70" s="132">
        <v>5</v>
      </c>
      <c r="G70" s="127">
        <v>6</v>
      </c>
      <c r="H70" s="132">
        <v>7</v>
      </c>
      <c r="I70" s="81"/>
    </row>
    <row r="71" spans="1:9">
      <c r="A71" s="107" t="s">
        <v>10</v>
      </c>
      <c r="B71" s="114" t="s">
        <v>131</v>
      </c>
      <c r="C71" s="115" t="s">
        <v>79</v>
      </c>
      <c r="D71" s="116"/>
      <c r="E71" s="108"/>
      <c r="F71" s="109">
        <f>SUM(F55:F69)</f>
        <v>0</v>
      </c>
      <c r="G71" s="109">
        <f>SUM(G55:G70)</f>
        <v>1610</v>
      </c>
      <c r="H71" s="109">
        <f>SUM(H55:H69)</f>
        <v>29396250</v>
      </c>
      <c r="I71" s="81"/>
    </row>
    <row r="72" spans="1:9">
      <c r="A72" s="89"/>
      <c r="B72" s="117" t="s">
        <v>129</v>
      </c>
      <c r="C72" s="111" t="s">
        <v>128</v>
      </c>
      <c r="D72" s="118">
        <v>40000</v>
      </c>
      <c r="E72" s="93"/>
      <c r="F72" s="94">
        <f>+E72*D72</f>
        <v>0</v>
      </c>
      <c r="G72" s="95">
        <v>4</v>
      </c>
      <c r="H72" s="95">
        <v>160000</v>
      </c>
      <c r="I72" s="81"/>
    </row>
    <row r="73" spans="1:9">
      <c r="A73" s="89" t="s">
        <v>85</v>
      </c>
      <c r="B73" s="119" t="s">
        <v>132</v>
      </c>
      <c r="C73" s="120"/>
      <c r="D73" s="121"/>
      <c r="E73" s="99"/>
      <c r="F73" s="100">
        <f>+F72</f>
        <v>0</v>
      </c>
      <c r="G73" s="100"/>
      <c r="H73" s="100">
        <f t="shared" ref="H73" si="13">+H72</f>
        <v>160000</v>
      </c>
      <c r="I73" s="81"/>
    </row>
    <row r="74" spans="1:9">
      <c r="A74" s="14" t="s">
        <v>86</v>
      </c>
      <c r="B74" s="15" t="s">
        <v>60</v>
      </c>
      <c r="C74" s="14"/>
      <c r="D74" s="16"/>
      <c r="E74" s="17"/>
      <c r="F74" s="16">
        <f>+F54+F71+F73</f>
        <v>1300000</v>
      </c>
      <c r="G74" s="16">
        <f>+G54+G71+G73</f>
        <v>1610</v>
      </c>
      <c r="H74" s="16">
        <f>+H54+H71+H73</f>
        <v>38146786</v>
      </c>
      <c r="I74" s="79"/>
    </row>
    <row r="75" spans="1:9">
      <c r="A75" s="14" t="s">
        <v>87</v>
      </c>
      <c r="B75" s="15" t="s">
        <v>61</v>
      </c>
      <c r="C75" s="14"/>
      <c r="D75" s="16"/>
      <c r="E75" s="17"/>
      <c r="F75" s="16">
        <f>F49+F74</f>
        <v>7850000</v>
      </c>
      <c r="G75" s="48"/>
      <c r="H75" s="16">
        <f>H49+H74</f>
        <v>327787074.14999998</v>
      </c>
      <c r="I75" s="79"/>
    </row>
    <row r="76" spans="1:9">
      <c r="A76" s="14" t="s">
        <v>88</v>
      </c>
      <c r="B76" s="15" t="s">
        <v>7</v>
      </c>
      <c r="C76" s="14"/>
      <c r="D76" s="16"/>
      <c r="E76" s="17"/>
      <c r="F76" s="16">
        <f>+F75*0.1</f>
        <v>785000</v>
      </c>
      <c r="G76" s="48"/>
      <c r="H76" s="16">
        <f t="shared" ref="H76" si="14">+H75*0.1</f>
        <v>32778707.414999999</v>
      </c>
      <c r="I76" s="79"/>
    </row>
    <row r="77" spans="1:9">
      <c r="A77" s="14" t="s">
        <v>133</v>
      </c>
      <c r="B77" s="15" t="s">
        <v>11</v>
      </c>
      <c r="C77" s="14"/>
      <c r="D77" s="16"/>
      <c r="E77" s="17"/>
      <c r="F77" s="16">
        <f>SUM(F75:F76)</f>
        <v>8635000</v>
      </c>
      <c r="G77" s="48"/>
      <c r="H77" s="16">
        <f>SUM(H75:H76)</f>
        <v>360565781.565</v>
      </c>
      <c r="I77" s="79"/>
    </row>
    <row r="78" spans="1:9">
      <c r="A78" s="51"/>
      <c r="B78" s="52"/>
      <c r="C78" s="51"/>
      <c r="D78" s="53"/>
      <c r="E78" s="54"/>
      <c r="F78" s="53"/>
      <c r="G78" s="55"/>
      <c r="H78" s="53"/>
      <c r="I78" s="79"/>
    </row>
    <row r="80" spans="1:9">
      <c r="B80" s="7" t="s">
        <v>4</v>
      </c>
      <c r="F80" s="79"/>
      <c r="H80" s="79"/>
    </row>
    <row r="81" spans="2:7">
      <c r="B81" s="122" t="s">
        <v>28</v>
      </c>
      <c r="F81" s="124" t="s">
        <v>30</v>
      </c>
      <c r="G81" s="124"/>
    </row>
    <row r="82" spans="2:7">
      <c r="B82" s="122"/>
      <c r="F82" s="124"/>
      <c r="G82" s="124"/>
    </row>
    <row r="83" spans="2:7">
      <c r="B83" s="122" t="s">
        <v>136</v>
      </c>
      <c r="F83" s="124" t="s">
        <v>135</v>
      </c>
      <c r="G83" s="124"/>
    </row>
    <row r="84" spans="2:7" ht="13.95" customHeight="1">
      <c r="B84" s="122"/>
      <c r="F84" s="124"/>
      <c r="G84" s="124"/>
    </row>
    <row r="85" spans="2:7">
      <c r="B85" s="5" t="s">
        <v>29</v>
      </c>
      <c r="F85" s="124" t="s">
        <v>42</v>
      </c>
      <c r="G85" s="124"/>
    </row>
    <row r="86" spans="2:7">
      <c r="B86" s="5"/>
      <c r="F86" s="124"/>
      <c r="G86" s="124"/>
    </row>
    <row r="87" spans="2:7">
      <c r="B87" s="7" t="s">
        <v>1</v>
      </c>
      <c r="C87" s="6"/>
      <c r="D87" s="6"/>
      <c r="E87" s="6"/>
      <c r="F87" s="124"/>
      <c r="G87" s="124"/>
    </row>
    <row r="88" spans="2:7">
      <c r="B88" s="10" t="s">
        <v>92</v>
      </c>
      <c r="C88" s="6"/>
      <c r="D88" s="6"/>
      <c r="E88" s="6"/>
      <c r="F88" s="124" t="s">
        <v>93</v>
      </c>
      <c r="G88" s="124"/>
    </row>
    <row r="89" spans="2:7">
      <c r="C89" s="6"/>
      <c r="D89" s="6"/>
      <c r="E89" s="6"/>
      <c r="F89" s="124"/>
      <c r="G89" s="124"/>
    </row>
    <row r="90" spans="2:7">
      <c r="B90" s="7" t="s">
        <v>2</v>
      </c>
      <c r="C90" s="6"/>
      <c r="D90" s="6"/>
      <c r="E90" s="6"/>
      <c r="F90" s="124"/>
      <c r="G90" s="124"/>
    </row>
    <row r="91" spans="2:7">
      <c r="B91" s="10" t="s">
        <v>33</v>
      </c>
      <c r="C91" s="6"/>
      <c r="D91" s="6"/>
      <c r="E91" s="6"/>
      <c r="F91" s="124" t="s">
        <v>41</v>
      </c>
      <c r="G91" s="124"/>
    </row>
    <row r="92" spans="2:7">
      <c r="F92" s="124"/>
      <c r="G92" s="124"/>
    </row>
    <row r="93" spans="2:7">
      <c r="B93" s="10" t="s">
        <v>94</v>
      </c>
      <c r="F93" s="10" t="s">
        <v>95</v>
      </c>
    </row>
  </sheetData>
  <mergeCells count="13">
    <mergeCell ref="A9:H9"/>
    <mergeCell ref="A1:H1"/>
    <mergeCell ref="A2:H2"/>
    <mergeCell ref="A3:H3"/>
    <mergeCell ref="B5:H5"/>
    <mergeCell ref="B6:H6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topLeftCell="A13" workbookViewId="0">
      <selection activeCell="G40" sqref="G40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22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31"/>
      <c r="C7" s="31"/>
      <c r="D7" s="31"/>
      <c r="F7" s="31" t="s">
        <v>25</v>
      </c>
    </row>
    <row r="8" spans="1:8">
      <c r="B8" s="31"/>
      <c r="C8" s="31"/>
      <c r="D8" s="31"/>
      <c r="E8" s="31"/>
      <c r="F8" s="31"/>
    </row>
    <row r="9" spans="1:8">
      <c r="A9" s="133" t="s">
        <v>63</v>
      </c>
      <c r="B9" s="133"/>
      <c r="C9" s="133"/>
      <c r="D9" s="133"/>
      <c r="E9" s="133"/>
      <c r="F9" s="133"/>
      <c r="G9" s="133"/>
      <c r="H9" s="133"/>
    </row>
    <row r="10" spans="1:8">
      <c r="A10" s="32"/>
      <c r="B10" s="32"/>
      <c r="C10" s="32"/>
      <c r="D10" s="32"/>
      <c r="E10" s="32"/>
      <c r="F10" s="32"/>
      <c r="G10" s="32"/>
      <c r="H10" s="32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>
      <c r="A13" s="136" t="s">
        <v>16</v>
      </c>
      <c r="B13" s="136" t="s">
        <v>5</v>
      </c>
      <c r="C13" s="137" t="s">
        <v>12</v>
      </c>
      <c r="D13" s="137" t="s">
        <v>13</v>
      </c>
      <c r="E13" s="139" t="s">
        <v>14</v>
      </c>
      <c r="F13" s="139"/>
      <c r="G13" s="139" t="s">
        <v>15</v>
      </c>
      <c r="H13" s="139"/>
    </row>
    <row r="14" spans="1:8">
      <c r="A14" s="136"/>
      <c r="B14" s="136"/>
      <c r="C14" s="138"/>
      <c r="D14" s="138"/>
      <c r="E14" s="34" t="s">
        <v>6</v>
      </c>
      <c r="F14" s="34" t="s">
        <v>0</v>
      </c>
      <c r="G14" s="34" t="s">
        <v>6</v>
      </c>
      <c r="H14" s="34" t="s">
        <v>0</v>
      </c>
    </row>
    <row r="15" spans="1:8">
      <c r="A15" s="34">
        <v>0</v>
      </c>
      <c r="B15" s="34">
        <v>1</v>
      </c>
      <c r="C15" s="33">
        <v>2</v>
      </c>
      <c r="D15" s="33">
        <v>3</v>
      </c>
      <c r="E15" s="34">
        <v>4</v>
      </c>
      <c r="F15" s="34">
        <v>5</v>
      </c>
      <c r="G15" s="34">
        <v>6</v>
      </c>
      <c r="H15" s="34">
        <v>7</v>
      </c>
    </row>
    <row r="16" spans="1:8">
      <c r="A16" s="34"/>
      <c r="B16" s="11" t="s">
        <v>3</v>
      </c>
      <c r="C16" s="34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4"/>
      <c r="B18" s="11" t="s">
        <v>43</v>
      </c>
      <c r="C18" s="34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193.5*2</f>
        <v>387</v>
      </c>
      <c r="H18" s="12">
        <f t="shared" ref="H18" si="1">G18*D18</f>
        <v>25348500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25348500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28708500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/>
      <c r="F22" s="19">
        <f t="shared" si="3"/>
        <v>0</v>
      </c>
      <c r="G22" s="13">
        <v>2</v>
      </c>
      <c r="H22" s="19">
        <f t="shared" si="4"/>
        <v>1300000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0</v>
      </c>
      <c r="G23" s="13">
        <f t="shared" si="2"/>
        <v>0</v>
      </c>
      <c r="H23" s="16">
        <f>SUM(H21:H22)</f>
        <v>1600000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0</v>
      </c>
      <c r="G24" s="16"/>
      <c r="H24" s="16">
        <f t="shared" ref="H24" si="5">+H23</f>
        <v>1600000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12674250</v>
      </c>
      <c r="G25" s="16"/>
      <c r="H25" s="16">
        <f>H20+H24</f>
        <v>30308500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1267425</v>
      </c>
      <c r="G26" s="16"/>
      <c r="H26" s="16">
        <f t="shared" ref="H26" si="6">+H25*0.1</f>
        <v>3030850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13941675</v>
      </c>
      <c r="G27" s="16"/>
      <c r="H27" s="16">
        <f>SUM(H25:H26)</f>
        <v>33339350</v>
      </c>
    </row>
    <row r="28" spans="1:8">
      <c r="B28" s="7" t="s">
        <v>4</v>
      </c>
    </row>
    <row r="29" spans="1:8">
      <c r="B29" s="32" t="s">
        <v>28</v>
      </c>
      <c r="F29" s="135" t="s">
        <v>30</v>
      </c>
      <c r="G29" s="135"/>
    </row>
    <row r="30" spans="1:8">
      <c r="B30" s="32"/>
      <c r="F30" s="30"/>
      <c r="G30" s="30"/>
    </row>
    <row r="31" spans="1:8">
      <c r="B31" s="32" t="s">
        <v>62</v>
      </c>
      <c r="F31" s="135" t="s">
        <v>31</v>
      </c>
      <c r="G31" s="135"/>
    </row>
    <row r="32" spans="1:8">
      <c r="B32" s="32"/>
      <c r="F32" s="30"/>
      <c r="G32" s="30"/>
    </row>
    <row r="33" spans="2:7">
      <c r="B33" s="5" t="s">
        <v>29</v>
      </c>
      <c r="F33" s="135" t="s">
        <v>42</v>
      </c>
      <c r="G33" s="135"/>
    </row>
    <row r="34" spans="2:7">
      <c r="B34" s="7" t="s">
        <v>1</v>
      </c>
      <c r="C34" s="6"/>
      <c r="D34" s="6"/>
      <c r="E34" s="6"/>
      <c r="F34" s="30"/>
      <c r="G34" s="30"/>
    </row>
    <row r="35" spans="2:7">
      <c r="B35" s="10" t="s">
        <v>32</v>
      </c>
      <c r="C35" s="6"/>
      <c r="D35" s="6"/>
      <c r="E35" s="6"/>
      <c r="F35" s="30" t="s">
        <v>34</v>
      </c>
      <c r="G35" s="30"/>
    </row>
    <row r="36" spans="2:7">
      <c r="B36" s="7" t="s">
        <v>2</v>
      </c>
      <c r="C36" s="6"/>
      <c r="D36" s="6"/>
      <c r="E36" s="6"/>
      <c r="F36" s="30"/>
      <c r="G36" s="30"/>
    </row>
    <row r="37" spans="2:7">
      <c r="B37" s="10" t="s">
        <v>33</v>
      </c>
      <c r="C37" s="6"/>
      <c r="D37" s="6"/>
      <c r="E37" s="6"/>
      <c r="F37" s="135" t="s">
        <v>41</v>
      </c>
      <c r="G37" s="135"/>
    </row>
    <row r="38" spans="2:7">
      <c r="F38" s="30"/>
      <c r="G38" s="30"/>
    </row>
    <row r="39" spans="2:7">
      <c r="B39" s="10" t="s">
        <v>18</v>
      </c>
      <c r="F3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22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39"/>
      <c r="C7" s="39"/>
      <c r="D7" s="39"/>
      <c r="F7" s="39" t="s">
        <v>25</v>
      </c>
    </row>
    <row r="8" spans="1:8">
      <c r="B8" s="39"/>
      <c r="C8" s="39"/>
      <c r="D8" s="39"/>
      <c r="E8" s="39"/>
      <c r="F8" s="39"/>
    </row>
    <row r="9" spans="1:8">
      <c r="A9" s="133" t="s">
        <v>64</v>
      </c>
      <c r="B9" s="133"/>
      <c r="C9" s="133"/>
      <c r="D9" s="133"/>
      <c r="E9" s="133"/>
      <c r="F9" s="133"/>
      <c r="G9" s="133"/>
      <c r="H9" s="133"/>
    </row>
    <row r="10" spans="1:8">
      <c r="A10" s="35"/>
      <c r="B10" s="35"/>
      <c r="C10" s="35"/>
      <c r="D10" s="35"/>
      <c r="E10" s="35"/>
      <c r="F10" s="35"/>
      <c r="G10" s="35"/>
      <c r="H10" s="35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>
      <c r="A13" s="136" t="s">
        <v>16</v>
      </c>
      <c r="B13" s="136" t="s">
        <v>5</v>
      </c>
      <c r="C13" s="137" t="s">
        <v>12</v>
      </c>
      <c r="D13" s="137" t="s">
        <v>13</v>
      </c>
      <c r="E13" s="139" t="s">
        <v>14</v>
      </c>
      <c r="F13" s="139"/>
      <c r="G13" s="139" t="s">
        <v>15</v>
      </c>
      <c r="H13" s="139"/>
    </row>
    <row r="14" spans="1:8">
      <c r="A14" s="136"/>
      <c r="B14" s="136"/>
      <c r="C14" s="138"/>
      <c r="D14" s="138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7">
        <v>2</v>
      </c>
      <c r="D15" s="37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1" t="s">
        <v>3</v>
      </c>
      <c r="C16" s="38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8"/>
      <c r="B18" s="11" t="s">
        <v>43</v>
      </c>
      <c r="C18" s="38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193.5*3</f>
        <v>580.5</v>
      </c>
      <c r="H18" s="12">
        <f t="shared" ref="H18" si="1">G18*D18</f>
        <v>38022750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38022750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41382750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>
        <v>1</v>
      </c>
      <c r="F22" s="19">
        <f t="shared" si="3"/>
        <v>650000</v>
      </c>
      <c r="G22" s="13">
        <v>3</v>
      </c>
      <c r="H22" s="19">
        <f t="shared" si="4"/>
        <v>1950000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650000</v>
      </c>
      <c r="G23" s="13">
        <f t="shared" si="2"/>
        <v>0</v>
      </c>
      <c r="H23" s="16">
        <f>SUM(H21:H22)</f>
        <v>2250000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650000</v>
      </c>
      <c r="G24" s="16"/>
      <c r="H24" s="16">
        <f t="shared" ref="H24" si="5">+H23</f>
        <v>2250000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13324250</v>
      </c>
      <c r="G25" s="16"/>
      <c r="H25" s="16">
        <f>H20+H24</f>
        <v>43632750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1332425</v>
      </c>
      <c r="G26" s="16"/>
      <c r="H26" s="16">
        <f t="shared" ref="H26" si="6">+H25*0.1</f>
        <v>4363275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14656675</v>
      </c>
      <c r="G27" s="16"/>
      <c r="H27" s="16">
        <f>SUM(H25:H26)</f>
        <v>47996025</v>
      </c>
    </row>
    <row r="28" spans="1:8">
      <c r="B28" s="7" t="s">
        <v>4</v>
      </c>
    </row>
    <row r="29" spans="1:8">
      <c r="B29" s="35" t="s">
        <v>28</v>
      </c>
      <c r="F29" s="135" t="s">
        <v>30</v>
      </c>
      <c r="G29" s="135"/>
    </row>
    <row r="30" spans="1:8">
      <c r="B30" s="35"/>
      <c r="F30" s="36"/>
      <c r="G30" s="36"/>
    </row>
    <row r="31" spans="1:8">
      <c r="B31" s="35" t="s">
        <v>62</v>
      </c>
      <c r="F31" s="135" t="s">
        <v>31</v>
      </c>
      <c r="G31" s="135"/>
    </row>
    <row r="32" spans="1:8">
      <c r="B32" s="35"/>
      <c r="F32" s="36"/>
      <c r="G32" s="36"/>
    </row>
    <row r="33" spans="2:7">
      <c r="B33" s="5" t="s">
        <v>29</v>
      </c>
      <c r="F33" s="135" t="s">
        <v>42</v>
      </c>
      <c r="G33" s="135"/>
    </row>
    <row r="34" spans="2:7">
      <c r="B34" s="7" t="s">
        <v>1</v>
      </c>
      <c r="C34" s="6"/>
      <c r="D34" s="6"/>
      <c r="E34" s="6"/>
      <c r="F34" s="36"/>
      <c r="G34" s="36"/>
    </row>
    <row r="35" spans="2:7">
      <c r="B35" s="10" t="s">
        <v>32</v>
      </c>
      <c r="C35" s="6"/>
      <c r="D35" s="6"/>
      <c r="E35" s="6"/>
      <c r="F35" s="36" t="s">
        <v>34</v>
      </c>
      <c r="G35" s="36"/>
    </row>
    <row r="36" spans="2:7">
      <c r="B36" s="7" t="s">
        <v>2</v>
      </c>
      <c r="C36" s="6"/>
      <c r="D36" s="6"/>
      <c r="E36" s="6"/>
      <c r="F36" s="36"/>
      <c r="G36" s="36"/>
    </row>
    <row r="37" spans="2:7">
      <c r="B37" s="10" t="s">
        <v>33</v>
      </c>
      <c r="C37" s="6"/>
      <c r="D37" s="6"/>
      <c r="E37" s="6"/>
      <c r="F37" s="135" t="s">
        <v>41</v>
      </c>
      <c r="G37" s="135"/>
    </row>
    <row r="38" spans="2:7">
      <c r="F38" s="36"/>
      <c r="G38" s="36"/>
    </row>
    <row r="39" spans="2:7">
      <c r="B39" s="10" t="s">
        <v>18</v>
      </c>
      <c r="F39" s="10" t="s">
        <v>23</v>
      </c>
    </row>
  </sheetData>
  <mergeCells count="17"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5"/>
    <mergeCell ref="B6:H6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42"/>
  <sheetViews>
    <sheetView topLeftCell="A10" workbookViewId="0">
      <selection sqref="A1:XFD1048576"/>
    </sheetView>
  </sheetViews>
  <sheetFormatPr defaultColWidth="9" defaultRowHeight="13.8"/>
  <cols>
    <col min="1" max="1" width="9" style="10"/>
    <col min="2" max="2" width="5.69921875" style="2" customWidth="1"/>
    <col min="3" max="3" width="41.59765625" style="10" customWidth="1"/>
    <col min="4" max="4" width="12.69921875" style="10" customWidth="1"/>
    <col min="5" max="5" width="14.19921875" style="10" customWidth="1"/>
    <col min="6" max="6" width="10.09765625" style="10" customWidth="1"/>
    <col min="7" max="7" width="14.19921875" style="10" customWidth="1"/>
    <col min="8" max="8" width="11.69921875" style="10" customWidth="1"/>
    <col min="9" max="9" width="15.3984375" style="10" customWidth="1"/>
    <col min="10" max="10" width="14" style="10" customWidth="1"/>
    <col min="11" max="16384" width="9" style="10"/>
  </cols>
  <sheetData>
    <row r="1" spans="2:9">
      <c r="B1" s="133" t="s">
        <v>20</v>
      </c>
      <c r="C1" s="133"/>
      <c r="D1" s="133"/>
      <c r="E1" s="133"/>
      <c r="F1" s="133"/>
      <c r="G1" s="133"/>
      <c r="H1" s="133"/>
      <c r="I1" s="133"/>
    </row>
    <row r="2" spans="2:9">
      <c r="B2" s="133" t="s">
        <v>21</v>
      </c>
      <c r="C2" s="133"/>
      <c r="D2" s="133"/>
      <c r="E2" s="133"/>
      <c r="F2" s="133"/>
      <c r="G2" s="133"/>
      <c r="H2" s="133"/>
      <c r="I2" s="133"/>
    </row>
    <row r="3" spans="2:9">
      <c r="B3" s="133" t="s">
        <v>22</v>
      </c>
      <c r="C3" s="133"/>
      <c r="D3" s="133"/>
      <c r="E3" s="133"/>
      <c r="F3" s="133"/>
      <c r="G3" s="133"/>
      <c r="H3" s="133"/>
      <c r="I3" s="133"/>
    </row>
    <row r="5" spans="2:9">
      <c r="C5" s="134" t="s">
        <v>24</v>
      </c>
      <c r="D5" s="134"/>
      <c r="E5" s="134"/>
      <c r="F5" s="134"/>
      <c r="G5" s="134"/>
      <c r="H5" s="134"/>
      <c r="I5" s="134"/>
    </row>
    <row r="6" spans="2:9">
      <c r="C6" s="134" t="s">
        <v>17</v>
      </c>
      <c r="D6" s="134"/>
      <c r="E6" s="134"/>
      <c r="F6" s="134"/>
      <c r="G6" s="134"/>
      <c r="H6" s="134"/>
      <c r="I6" s="134"/>
    </row>
    <row r="7" spans="2:9">
      <c r="C7" s="41"/>
      <c r="D7" s="41"/>
      <c r="E7" s="41"/>
      <c r="G7" s="41" t="s">
        <v>25</v>
      </c>
    </row>
    <row r="8" spans="2:9">
      <c r="C8" s="41"/>
      <c r="D8" s="41"/>
      <c r="E8" s="41"/>
      <c r="F8" s="41"/>
      <c r="G8" s="41"/>
    </row>
    <row r="9" spans="2:9">
      <c r="B9" s="133" t="s">
        <v>65</v>
      </c>
      <c r="C9" s="133"/>
      <c r="D9" s="133"/>
      <c r="E9" s="133"/>
      <c r="F9" s="133"/>
      <c r="G9" s="133"/>
      <c r="H9" s="133"/>
      <c r="I9" s="133"/>
    </row>
    <row r="10" spans="2:9">
      <c r="B10" s="42"/>
      <c r="C10" s="42"/>
      <c r="D10" s="42"/>
      <c r="E10" s="42"/>
      <c r="F10" s="42"/>
      <c r="G10" s="42"/>
      <c r="H10" s="42"/>
      <c r="I10" s="42"/>
    </row>
    <row r="11" spans="2:9">
      <c r="B11" s="133" t="s">
        <v>26</v>
      </c>
      <c r="C11" s="133"/>
      <c r="D11" s="133"/>
      <c r="E11" s="133"/>
      <c r="F11" s="133"/>
      <c r="G11" s="133"/>
      <c r="H11" s="133"/>
      <c r="I11" s="133"/>
    </row>
    <row r="13" spans="2:9">
      <c r="B13" s="136" t="s">
        <v>16</v>
      </c>
      <c r="C13" s="136" t="s">
        <v>5</v>
      </c>
      <c r="D13" s="137" t="s">
        <v>12</v>
      </c>
      <c r="E13" s="137" t="s">
        <v>13</v>
      </c>
      <c r="F13" s="139" t="s">
        <v>14</v>
      </c>
      <c r="G13" s="139"/>
      <c r="H13" s="139" t="s">
        <v>15</v>
      </c>
      <c r="I13" s="139"/>
    </row>
    <row r="14" spans="2:9">
      <c r="B14" s="136"/>
      <c r="C14" s="136"/>
      <c r="D14" s="138"/>
      <c r="E14" s="138"/>
      <c r="F14" s="44" t="s">
        <v>6</v>
      </c>
      <c r="G14" s="44" t="s">
        <v>0</v>
      </c>
      <c r="H14" s="44" t="s">
        <v>6</v>
      </c>
      <c r="I14" s="44" t="s">
        <v>0</v>
      </c>
    </row>
    <row r="15" spans="2:9">
      <c r="B15" s="44">
        <v>0</v>
      </c>
      <c r="C15" s="44">
        <v>1</v>
      </c>
      <c r="D15" s="43">
        <v>2</v>
      </c>
      <c r="E15" s="43">
        <v>3</v>
      </c>
      <c r="F15" s="44">
        <v>4</v>
      </c>
      <c r="G15" s="44">
        <v>5</v>
      </c>
      <c r="H15" s="44">
        <v>6</v>
      </c>
      <c r="I15" s="44">
        <v>7</v>
      </c>
    </row>
    <row r="16" spans="2:9">
      <c r="B16" s="44"/>
      <c r="C16" s="11" t="s">
        <v>3</v>
      </c>
      <c r="D16" s="44" t="s">
        <v>27</v>
      </c>
      <c r="E16" s="27">
        <v>56000</v>
      </c>
      <c r="F16" s="3"/>
      <c r="G16" s="12">
        <f>F16*E16</f>
        <v>0</v>
      </c>
      <c r="H16" s="49">
        <v>60</v>
      </c>
      <c r="I16" s="12">
        <f>H16*E16</f>
        <v>3360000</v>
      </c>
    </row>
    <row r="17" spans="2:9">
      <c r="B17" s="14" t="s">
        <v>8</v>
      </c>
      <c r="C17" s="15" t="s">
        <v>19</v>
      </c>
      <c r="D17" s="14"/>
      <c r="E17" s="28"/>
      <c r="F17" s="17"/>
      <c r="G17" s="16">
        <f>SUM(G16:G16)</f>
        <v>0</v>
      </c>
      <c r="H17" s="50"/>
      <c r="I17" s="16">
        <f>SUM(I16:I16)</f>
        <v>3360000</v>
      </c>
    </row>
    <row r="18" spans="2:9">
      <c r="B18" s="44"/>
      <c r="C18" s="11" t="s">
        <v>43</v>
      </c>
      <c r="D18" s="44" t="s">
        <v>27</v>
      </c>
      <c r="E18" s="27">
        <v>65500</v>
      </c>
      <c r="F18" s="13">
        <v>193.5</v>
      </c>
      <c r="G18" s="12">
        <f t="shared" ref="G18" si="0">F18*E18</f>
        <v>12674250</v>
      </c>
      <c r="H18" s="49">
        <f>193.5*4</f>
        <v>774</v>
      </c>
      <c r="I18" s="12">
        <f t="shared" ref="I18" si="1">H18*E18</f>
        <v>50697000</v>
      </c>
    </row>
    <row r="19" spans="2:9">
      <c r="B19" s="14" t="s">
        <v>35</v>
      </c>
      <c r="C19" s="15" t="s">
        <v>0</v>
      </c>
      <c r="D19" s="1"/>
      <c r="E19" s="28"/>
      <c r="F19" s="17"/>
      <c r="G19" s="16">
        <f>SUM(G18:G18)</f>
        <v>12674250</v>
      </c>
      <c r="H19" s="49">
        <f t="shared" ref="H19" si="2">+F19</f>
        <v>0</v>
      </c>
      <c r="I19" s="16">
        <f>SUM(I18:I18)</f>
        <v>50697000</v>
      </c>
    </row>
    <row r="20" spans="2:9">
      <c r="B20" s="14" t="s">
        <v>36</v>
      </c>
      <c r="C20" s="15" t="s">
        <v>59</v>
      </c>
      <c r="D20" s="14"/>
      <c r="E20" s="28"/>
      <c r="F20" s="17"/>
      <c r="G20" s="16">
        <f>+G19</f>
        <v>12674250</v>
      </c>
      <c r="H20" s="50"/>
      <c r="I20" s="16">
        <f>+I19+I17</f>
        <v>54057000</v>
      </c>
    </row>
    <row r="21" spans="2:9">
      <c r="B21" s="14"/>
      <c r="C21" s="20" t="s">
        <v>52</v>
      </c>
      <c r="D21" s="21" t="s">
        <v>45</v>
      </c>
      <c r="E21" s="29">
        <v>150000</v>
      </c>
      <c r="F21" s="18"/>
      <c r="G21" s="19">
        <f t="shared" ref="G21:G22" si="3">+F21*E21</f>
        <v>0</v>
      </c>
      <c r="H21" s="49">
        <v>2</v>
      </c>
      <c r="I21" s="19">
        <f t="shared" ref="I21:I22" si="4">+H21*E21</f>
        <v>300000</v>
      </c>
    </row>
    <row r="22" spans="2:9">
      <c r="B22" s="14"/>
      <c r="C22" s="20" t="s">
        <v>53</v>
      </c>
      <c r="D22" s="21" t="s">
        <v>54</v>
      </c>
      <c r="E22" s="29">
        <v>650000</v>
      </c>
      <c r="F22" s="18">
        <v>1</v>
      </c>
      <c r="G22" s="19">
        <f t="shared" si="3"/>
        <v>650000</v>
      </c>
      <c r="H22" s="49">
        <v>4</v>
      </c>
      <c r="I22" s="19">
        <f t="shared" si="4"/>
        <v>2600000</v>
      </c>
    </row>
    <row r="23" spans="2:9">
      <c r="B23" s="14"/>
      <c r="C23" s="45" t="s">
        <v>44</v>
      </c>
      <c r="D23" s="46" t="s">
        <v>45</v>
      </c>
      <c r="E23" s="47">
        <v>117612</v>
      </c>
      <c r="F23" s="18">
        <v>3</v>
      </c>
      <c r="G23" s="19">
        <f>+F23*E23</f>
        <v>352836</v>
      </c>
      <c r="H23" s="49">
        <f>+F23</f>
        <v>3</v>
      </c>
      <c r="I23" s="19">
        <f>+G23</f>
        <v>352836</v>
      </c>
    </row>
    <row r="24" spans="2:9">
      <c r="B24" s="14"/>
      <c r="C24" s="45" t="s">
        <v>46</v>
      </c>
      <c r="D24" s="46" t="s">
        <v>45</v>
      </c>
      <c r="E24" s="47">
        <v>137700</v>
      </c>
      <c r="F24" s="18">
        <v>1</v>
      </c>
      <c r="G24" s="19">
        <f>+F24*E24</f>
        <v>137700</v>
      </c>
      <c r="H24" s="49">
        <f>+F24</f>
        <v>1</v>
      </c>
      <c r="I24" s="19">
        <f>+G24</f>
        <v>137700</v>
      </c>
    </row>
    <row r="25" spans="2:9">
      <c r="B25" s="14" t="s">
        <v>37</v>
      </c>
      <c r="C25" s="15" t="s">
        <v>55</v>
      </c>
      <c r="D25" s="14"/>
      <c r="E25" s="16"/>
      <c r="F25" s="17"/>
      <c r="G25" s="16">
        <f>SUM(G21:G24)</f>
        <v>1140536</v>
      </c>
      <c r="H25" s="50"/>
      <c r="I25" s="16">
        <f t="shared" ref="I25" si="5">SUM(I21:I24)</f>
        <v>3390536</v>
      </c>
    </row>
    <row r="26" spans="2:9">
      <c r="B26" s="14" t="s">
        <v>38</v>
      </c>
      <c r="C26" s="15" t="s">
        <v>60</v>
      </c>
      <c r="D26" s="14"/>
      <c r="E26" s="16"/>
      <c r="F26" s="17"/>
      <c r="G26" s="16">
        <f>+G25</f>
        <v>1140536</v>
      </c>
      <c r="H26" s="48"/>
      <c r="I26" s="16">
        <f>+I25</f>
        <v>3390536</v>
      </c>
    </row>
    <row r="27" spans="2:9">
      <c r="B27" s="14" t="s">
        <v>9</v>
      </c>
      <c r="C27" s="15" t="s">
        <v>61</v>
      </c>
      <c r="D27" s="14"/>
      <c r="E27" s="16"/>
      <c r="F27" s="17"/>
      <c r="G27" s="16">
        <f>G20+G26</f>
        <v>13814786</v>
      </c>
      <c r="H27" s="48"/>
      <c r="I27" s="16">
        <f t="shared" ref="I27" si="6">I20+I26</f>
        <v>57447536</v>
      </c>
    </row>
    <row r="28" spans="2:9">
      <c r="B28" s="14" t="s">
        <v>39</v>
      </c>
      <c r="C28" s="15" t="s">
        <v>7</v>
      </c>
      <c r="D28" s="14"/>
      <c r="E28" s="16"/>
      <c r="F28" s="17"/>
      <c r="G28" s="16">
        <f>+G27*0.1</f>
        <v>1381478.6</v>
      </c>
      <c r="H28" s="48"/>
      <c r="I28" s="16">
        <f t="shared" ref="I28" si="7">+I27*0.1</f>
        <v>5744753.6000000006</v>
      </c>
    </row>
    <row r="29" spans="2:9">
      <c r="B29" s="14" t="s">
        <v>40</v>
      </c>
      <c r="C29" s="15" t="s">
        <v>11</v>
      </c>
      <c r="D29" s="14"/>
      <c r="E29" s="16"/>
      <c r="F29" s="17"/>
      <c r="G29" s="16">
        <f>SUM(G27:G28)</f>
        <v>15196264.6</v>
      </c>
      <c r="H29" s="48"/>
      <c r="I29" s="16">
        <f>SUM(I27:I28)</f>
        <v>63192289.600000001</v>
      </c>
    </row>
    <row r="30" spans="2:9">
      <c r="B30" s="51"/>
      <c r="C30" s="52"/>
      <c r="D30" s="51"/>
      <c r="E30" s="53"/>
      <c r="F30" s="54"/>
      <c r="G30" s="53"/>
      <c r="H30" s="55"/>
      <c r="I30" s="53"/>
    </row>
    <row r="31" spans="2:9">
      <c r="C31" s="7" t="s">
        <v>4</v>
      </c>
    </row>
    <row r="32" spans="2:9">
      <c r="C32" s="42" t="s">
        <v>28</v>
      </c>
      <c r="G32" s="135" t="s">
        <v>30</v>
      </c>
      <c r="H32" s="135"/>
    </row>
    <row r="33" spans="3:8">
      <c r="C33" s="42"/>
      <c r="G33" s="40"/>
      <c r="H33" s="40"/>
    </row>
    <row r="34" spans="3:8">
      <c r="C34" s="42" t="s">
        <v>62</v>
      </c>
      <c r="G34" s="135" t="s">
        <v>31</v>
      </c>
      <c r="H34" s="135"/>
    </row>
    <row r="35" spans="3:8">
      <c r="C35" s="42"/>
      <c r="G35" s="40"/>
      <c r="H35" s="40"/>
    </row>
    <row r="36" spans="3:8">
      <c r="C36" s="5" t="s">
        <v>29</v>
      </c>
      <c r="G36" s="135" t="s">
        <v>42</v>
      </c>
      <c r="H36" s="135"/>
    </row>
    <row r="37" spans="3:8">
      <c r="C37" s="7" t="s">
        <v>1</v>
      </c>
      <c r="D37" s="6"/>
      <c r="E37" s="6"/>
      <c r="F37" s="6"/>
      <c r="G37" s="40"/>
      <c r="H37" s="40"/>
    </row>
    <row r="38" spans="3:8">
      <c r="C38" s="10" t="s">
        <v>32</v>
      </c>
      <c r="D38" s="6"/>
      <c r="E38" s="6"/>
      <c r="F38" s="6"/>
      <c r="G38" s="40" t="s">
        <v>34</v>
      </c>
      <c r="H38" s="40"/>
    </row>
    <row r="39" spans="3:8">
      <c r="C39" s="7" t="s">
        <v>2</v>
      </c>
      <c r="D39" s="6"/>
      <c r="E39" s="6"/>
      <c r="F39" s="6"/>
      <c r="G39" s="40"/>
      <c r="H39" s="40"/>
    </row>
    <row r="40" spans="3:8">
      <c r="C40" s="10" t="s">
        <v>33</v>
      </c>
      <c r="D40" s="6"/>
      <c r="E40" s="6"/>
      <c r="F40" s="6"/>
      <c r="G40" s="135" t="s">
        <v>41</v>
      </c>
      <c r="H40" s="135"/>
    </row>
    <row r="41" spans="3:8">
      <c r="G41" s="40"/>
      <c r="H41" s="40"/>
    </row>
    <row r="42" spans="3:8">
      <c r="C42" s="10" t="s">
        <v>18</v>
      </c>
      <c r="G42" s="10" t="s">
        <v>23</v>
      </c>
    </row>
  </sheetData>
  <mergeCells count="17">
    <mergeCell ref="B9:I9"/>
    <mergeCell ref="B1:I1"/>
    <mergeCell ref="B2:I2"/>
    <mergeCell ref="B3:I3"/>
    <mergeCell ref="C5:I5"/>
    <mergeCell ref="C6:I6"/>
    <mergeCell ref="G32:H32"/>
    <mergeCell ref="G34:H34"/>
    <mergeCell ref="G36:H36"/>
    <mergeCell ref="G40:H40"/>
    <mergeCell ref="B11:I11"/>
    <mergeCell ref="B13:B14"/>
    <mergeCell ref="C13:C14"/>
    <mergeCell ref="D13:D14"/>
    <mergeCell ref="E13:E14"/>
    <mergeCell ref="F13:G13"/>
    <mergeCell ref="H13:I13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9"/>
  <sheetViews>
    <sheetView topLeftCell="A7" workbookViewId="0">
      <selection activeCell="A25" sqref="A1:XFD104857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22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57"/>
      <c r="C7" s="57"/>
      <c r="D7" s="57"/>
      <c r="F7" s="57" t="s">
        <v>25</v>
      </c>
    </row>
    <row r="8" spans="1:8">
      <c r="B8" s="57"/>
      <c r="C8" s="57"/>
      <c r="D8" s="57"/>
      <c r="E8" s="57"/>
      <c r="F8" s="57"/>
    </row>
    <row r="9" spans="1:8">
      <c r="A9" s="133" t="s">
        <v>84</v>
      </c>
      <c r="B9" s="133"/>
      <c r="C9" s="133"/>
      <c r="D9" s="133"/>
      <c r="E9" s="133"/>
      <c r="F9" s="133"/>
      <c r="G9" s="133"/>
      <c r="H9" s="133"/>
    </row>
    <row r="10" spans="1:8">
      <c r="A10" s="56"/>
      <c r="B10" s="56"/>
      <c r="C10" s="56"/>
      <c r="D10" s="56"/>
      <c r="E10" s="56"/>
      <c r="F10" s="56"/>
      <c r="G10" s="56"/>
      <c r="H10" s="56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>
      <c r="A13" s="136" t="s">
        <v>16</v>
      </c>
      <c r="B13" s="136" t="s">
        <v>5</v>
      </c>
      <c r="C13" s="137" t="s">
        <v>12</v>
      </c>
      <c r="D13" s="137" t="s">
        <v>13</v>
      </c>
      <c r="E13" s="139" t="s">
        <v>14</v>
      </c>
      <c r="F13" s="139"/>
      <c r="G13" s="139" t="s">
        <v>15</v>
      </c>
      <c r="H13" s="139"/>
    </row>
    <row r="14" spans="1:8">
      <c r="A14" s="136"/>
      <c r="B14" s="136"/>
      <c r="C14" s="138"/>
      <c r="D14" s="138"/>
      <c r="E14" s="59" t="s">
        <v>6</v>
      </c>
      <c r="F14" s="59" t="s">
        <v>0</v>
      </c>
      <c r="G14" s="59" t="s">
        <v>6</v>
      </c>
      <c r="H14" s="59" t="s">
        <v>0</v>
      </c>
    </row>
    <row r="15" spans="1:8">
      <c r="A15" s="59">
        <v>0</v>
      </c>
      <c r="B15" s="59">
        <v>1</v>
      </c>
      <c r="C15" s="60">
        <v>2</v>
      </c>
      <c r="D15" s="60">
        <v>3</v>
      </c>
      <c r="E15" s="59">
        <v>4</v>
      </c>
      <c r="F15" s="59">
        <v>5</v>
      </c>
      <c r="G15" s="59">
        <v>6</v>
      </c>
      <c r="H15" s="59">
        <v>7</v>
      </c>
    </row>
    <row r="16" spans="1:8">
      <c r="A16" s="59"/>
      <c r="B16" s="11" t="s">
        <v>3</v>
      </c>
      <c r="C16" s="59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>
      <c r="A18" s="14"/>
      <c r="B18" s="61" t="s">
        <v>73</v>
      </c>
      <c r="C18" s="67" t="s">
        <v>74</v>
      </c>
      <c r="D18" s="62">
        <v>74500</v>
      </c>
      <c r="E18" s="18">
        <v>186</v>
      </c>
      <c r="F18" s="12">
        <f t="shared" ref="F18" si="0">E18*D18</f>
        <v>13857000</v>
      </c>
      <c r="G18" s="68">
        <v>186</v>
      </c>
      <c r="H18" s="12">
        <f t="shared" ref="H18" si="1">G18*D18</f>
        <v>13857000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>
        <v>5.4401999999999999</v>
      </c>
      <c r="F19" s="12">
        <v>242090</v>
      </c>
      <c r="G19" s="68">
        <f>+E19</f>
        <v>5.4401999999999999</v>
      </c>
      <c r="H19" s="12">
        <f>G19*D19+1</f>
        <v>242089.9</v>
      </c>
    </row>
    <row r="20" spans="1:8">
      <c r="A20" s="14" t="s">
        <v>35</v>
      </c>
      <c r="B20" s="15" t="s">
        <v>76</v>
      </c>
      <c r="C20" s="14"/>
      <c r="D20" s="28"/>
      <c r="E20" s="17"/>
      <c r="F20" s="66">
        <f>SUM(F18:F19)</f>
        <v>14099090</v>
      </c>
      <c r="G20" s="66"/>
      <c r="H20" s="66">
        <f t="shared" ref="H20" si="2">SUM(H18:H19)</f>
        <v>14099089.9</v>
      </c>
    </row>
    <row r="21" spans="1:8">
      <c r="A21" s="14"/>
      <c r="B21" s="61" t="s">
        <v>78</v>
      </c>
      <c r="C21" s="67" t="s">
        <v>79</v>
      </c>
      <c r="D21" s="62">
        <v>5500</v>
      </c>
      <c r="E21" s="18">
        <v>18</v>
      </c>
      <c r="F21" s="12">
        <f t="shared" ref="F21:F26" si="3">E21*D21</f>
        <v>99000</v>
      </c>
      <c r="G21" s="12">
        <v>18</v>
      </c>
      <c r="H21" s="12">
        <f t="shared" ref="H21:H27" si="4">G21*D21</f>
        <v>99000</v>
      </c>
    </row>
    <row r="22" spans="1:8">
      <c r="A22" s="14"/>
      <c r="B22" s="61" t="s">
        <v>77</v>
      </c>
      <c r="C22" s="67" t="s">
        <v>79</v>
      </c>
      <c r="D22" s="62">
        <v>4200</v>
      </c>
      <c r="E22" s="18">
        <v>26</v>
      </c>
      <c r="F22" s="12">
        <f t="shared" si="3"/>
        <v>109200</v>
      </c>
      <c r="G22" s="68">
        <v>26</v>
      </c>
      <c r="H22" s="12">
        <f t="shared" si="4"/>
        <v>109200</v>
      </c>
    </row>
    <row r="23" spans="1:8">
      <c r="A23" s="14" t="s">
        <v>36</v>
      </c>
      <c r="B23" s="15" t="s">
        <v>80</v>
      </c>
      <c r="C23" s="67"/>
      <c r="D23" s="62"/>
      <c r="E23" s="18"/>
      <c r="F23" s="66">
        <f>SUM(F21:F22)</f>
        <v>208200</v>
      </c>
      <c r="G23" s="66"/>
      <c r="H23" s="66">
        <f t="shared" ref="H23" si="5">SUM(H21:H22)</f>
        <v>208200</v>
      </c>
    </row>
    <row r="24" spans="1:8">
      <c r="A24" s="14" t="s">
        <v>37</v>
      </c>
      <c r="B24" s="15" t="s">
        <v>81</v>
      </c>
      <c r="C24" s="67"/>
      <c r="D24" s="62"/>
      <c r="E24" s="18"/>
      <c r="F24" s="66">
        <f>+F23+F20</f>
        <v>14307290</v>
      </c>
      <c r="G24" s="66"/>
      <c r="H24" s="66">
        <f t="shared" ref="H24" si="6">+H23+H20</f>
        <v>14307289.9</v>
      </c>
    </row>
    <row r="25" spans="1:8">
      <c r="A25" s="59"/>
      <c r="B25" s="11" t="s">
        <v>43</v>
      </c>
      <c r="C25" s="59" t="s">
        <v>27</v>
      </c>
      <c r="D25" s="27">
        <v>65500</v>
      </c>
      <c r="E25" s="13"/>
      <c r="F25" s="12">
        <f t="shared" si="3"/>
        <v>0</v>
      </c>
      <c r="G25" s="49">
        <f>193.5*5</f>
        <v>967.5</v>
      </c>
      <c r="H25" s="12">
        <f t="shared" si="4"/>
        <v>63371250</v>
      </c>
    </row>
    <row r="26" spans="1:8">
      <c r="A26" s="65"/>
      <c r="B26" s="11" t="s">
        <v>82</v>
      </c>
      <c r="C26" s="65" t="s">
        <v>27</v>
      </c>
      <c r="D26" s="27">
        <v>11500</v>
      </c>
      <c r="E26" s="13">
        <v>792</v>
      </c>
      <c r="F26" s="12">
        <f t="shared" si="3"/>
        <v>9108000</v>
      </c>
      <c r="G26" s="49">
        <v>792</v>
      </c>
      <c r="H26" s="12">
        <f t="shared" si="4"/>
        <v>9108000</v>
      </c>
    </row>
    <row r="27" spans="1:8">
      <c r="A27" s="59"/>
      <c r="B27" s="11" t="s">
        <v>66</v>
      </c>
      <c r="C27" s="59" t="s">
        <v>67</v>
      </c>
      <c r="D27" s="27">
        <v>50000</v>
      </c>
      <c r="E27" s="13"/>
      <c r="F27" s="12">
        <f>+E27*D27</f>
        <v>0</v>
      </c>
      <c r="G27" s="49">
        <v>40</v>
      </c>
      <c r="H27" s="12">
        <f t="shared" si="4"/>
        <v>2000000</v>
      </c>
    </row>
    <row r="28" spans="1:8">
      <c r="A28" s="14" t="s">
        <v>38</v>
      </c>
      <c r="B28" s="15" t="s">
        <v>0</v>
      </c>
      <c r="C28" s="1"/>
      <c r="D28" s="28"/>
      <c r="E28" s="17"/>
      <c r="F28" s="16">
        <f>SUM(F25:F27)</f>
        <v>9108000</v>
      </c>
      <c r="G28" s="16"/>
      <c r="H28" s="16">
        <f>SUM(H25:H27)</f>
        <v>74479250</v>
      </c>
    </row>
    <row r="29" spans="1:8">
      <c r="A29" s="14"/>
      <c r="B29" s="61" t="s">
        <v>68</v>
      </c>
      <c r="C29" s="63" t="s">
        <v>69</v>
      </c>
      <c r="D29" s="62">
        <v>950</v>
      </c>
      <c r="E29" s="18">
        <v>4200</v>
      </c>
      <c r="F29" s="19">
        <f>+D29*E29</f>
        <v>3990000</v>
      </c>
      <c r="G29" s="19">
        <v>5500</v>
      </c>
      <c r="H29" s="19">
        <f>+D29*G29</f>
        <v>5225000</v>
      </c>
    </row>
    <row r="30" spans="1:8">
      <c r="A30" s="14"/>
      <c r="B30" s="61" t="s">
        <v>83</v>
      </c>
      <c r="C30" s="63" t="s">
        <v>69</v>
      </c>
      <c r="D30" s="62">
        <v>1050</v>
      </c>
      <c r="E30" s="18">
        <v>1860</v>
      </c>
      <c r="F30" s="19">
        <f t="shared" ref="F30:F32" si="7">+D30*E30</f>
        <v>1953000</v>
      </c>
      <c r="G30" s="19">
        <f>+E30</f>
        <v>1860</v>
      </c>
      <c r="H30" s="19">
        <f t="shared" ref="H30:H32" si="8">+D30*G30</f>
        <v>1953000</v>
      </c>
    </row>
    <row r="31" spans="1:8">
      <c r="A31" s="14"/>
      <c r="B31" s="61" t="s">
        <v>70</v>
      </c>
      <c r="C31" s="63" t="s">
        <v>69</v>
      </c>
      <c r="D31" s="62">
        <v>1100</v>
      </c>
      <c r="E31" s="18"/>
      <c r="F31" s="19">
        <f t="shared" si="7"/>
        <v>0</v>
      </c>
      <c r="G31" s="19">
        <v>780</v>
      </c>
      <c r="H31" s="19">
        <f t="shared" si="8"/>
        <v>858000</v>
      </c>
    </row>
    <row r="32" spans="1:8">
      <c r="A32" s="14"/>
      <c r="B32" s="61" t="s">
        <v>71</v>
      </c>
      <c r="C32" s="63" t="s">
        <v>69</v>
      </c>
      <c r="D32" s="62">
        <v>1250</v>
      </c>
      <c r="E32" s="18"/>
      <c r="F32" s="19">
        <f t="shared" si="7"/>
        <v>0</v>
      </c>
      <c r="G32" s="19">
        <v>4260</v>
      </c>
      <c r="H32" s="19">
        <f t="shared" si="8"/>
        <v>5325000</v>
      </c>
    </row>
    <row r="33" spans="1:8">
      <c r="A33" s="14" t="s">
        <v>9</v>
      </c>
      <c r="B33" s="15" t="s">
        <v>72</v>
      </c>
      <c r="C33" s="63"/>
      <c r="D33" s="62"/>
      <c r="E33" s="18"/>
      <c r="F33" s="16">
        <f>SUM(F29:F32)</f>
        <v>5943000</v>
      </c>
      <c r="G33" s="16"/>
      <c r="H33" s="16">
        <f>SUM(H29:H32)</f>
        <v>13361000</v>
      </c>
    </row>
    <row r="34" spans="1:8">
      <c r="A34" s="14" t="s">
        <v>39</v>
      </c>
      <c r="B34" s="15" t="s">
        <v>59</v>
      </c>
      <c r="C34" s="14"/>
      <c r="D34" s="28"/>
      <c r="E34" s="17"/>
      <c r="F34" s="16">
        <f>+F28+F33+F24</f>
        <v>29358290</v>
      </c>
      <c r="G34" s="16"/>
      <c r="H34" s="16">
        <f>+H28+H33+H24+H17</f>
        <v>105507539.90000001</v>
      </c>
    </row>
    <row r="35" spans="1:8">
      <c r="A35" s="14"/>
      <c r="B35" s="20" t="s">
        <v>52</v>
      </c>
      <c r="C35" s="21" t="s">
        <v>45</v>
      </c>
      <c r="D35" s="29">
        <v>150000</v>
      </c>
      <c r="E35" s="18"/>
      <c r="F35" s="19">
        <f t="shared" ref="F35:F36" si="9">+E35*D35</f>
        <v>0</v>
      </c>
      <c r="G35" s="49">
        <v>2</v>
      </c>
      <c r="H35" s="19">
        <f t="shared" ref="H35" si="10">+G35*D35</f>
        <v>300000</v>
      </c>
    </row>
    <row r="36" spans="1:8">
      <c r="A36" s="14"/>
      <c r="B36" s="20" t="s">
        <v>53</v>
      </c>
      <c r="C36" s="21" t="s">
        <v>54</v>
      </c>
      <c r="D36" s="29">
        <v>650000</v>
      </c>
      <c r="E36" s="18">
        <v>1</v>
      </c>
      <c r="F36" s="19">
        <f t="shared" si="9"/>
        <v>650000</v>
      </c>
      <c r="G36" s="49">
        <v>6</v>
      </c>
      <c r="H36" s="19">
        <f>+G36*D36</f>
        <v>3900000</v>
      </c>
    </row>
    <row r="37" spans="1:8">
      <c r="A37" s="14"/>
      <c r="B37" s="45" t="s">
        <v>44</v>
      </c>
      <c r="C37" s="46" t="s">
        <v>45</v>
      </c>
      <c r="D37" s="47">
        <v>117612</v>
      </c>
      <c r="E37" s="18"/>
      <c r="F37" s="19">
        <f>+E37*D37</f>
        <v>0</v>
      </c>
      <c r="G37" s="49">
        <v>3</v>
      </c>
      <c r="H37" s="19">
        <f t="shared" ref="H37:H38" si="11">+G37*D37</f>
        <v>352836</v>
      </c>
    </row>
    <row r="38" spans="1:8">
      <c r="A38" s="14"/>
      <c r="B38" s="45" t="s">
        <v>46</v>
      </c>
      <c r="C38" s="46" t="s">
        <v>45</v>
      </c>
      <c r="D38" s="47">
        <v>137700</v>
      </c>
      <c r="E38" s="18"/>
      <c r="F38" s="19">
        <f>+E38*D38</f>
        <v>0</v>
      </c>
      <c r="G38" s="49">
        <v>1</v>
      </c>
      <c r="H38" s="19">
        <f t="shared" si="11"/>
        <v>137700</v>
      </c>
    </row>
    <row r="39" spans="1:8">
      <c r="A39" s="14" t="s">
        <v>40</v>
      </c>
      <c r="B39" s="15" t="s">
        <v>55</v>
      </c>
      <c r="C39" s="14"/>
      <c r="D39" s="16"/>
      <c r="E39" s="17"/>
      <c r="F39" s="16">
        <f>SUM(F35:F38)</f>
        <v>650000</v>
      </c>
      <c r="G39" s="50"/>
      <c r="H39" s="16">
        <f t="shared" ref="H39" si="12">SUM(H35:H38)</f>
        <v>4690536</v>
      </c>
    </row>
    <row r="40" spans="1:8">
      <c r="A40" s="14" t="s">
        <v>85</v>
      </c>
      <c r="B40" s="15" t="s">
        <v>60</v>
      </c>
      <c r="C40" s="14"/>
      <c r="D40" s="16"/>
      <c r="E40" s="17"/>
      <c r="F40" s="16">
        <f>+F39</f>
        <v>650000</v>
      </c>
      <c r="G40" s="48"/>
      <c r="H40" s="16">
        <f>+H39</f>
        <v>4690536</v>
      </c>
    </row>
    <row r="41" spans="1:8">
      <c r="A41" s="14" t="s">
        <v>86</v>
      </c>
      <c r="B41" s="15" t="s">
        <v>61</v>
      </c>
      <c r="C41" s="14"/>
      <c r="D41" s="16"/>
      <c r="E41" s="17"/>
      <c r="F41" s="16">
        <f>F34+F40</f>
        <v>30008290</v>
      </c>
      <c r="G41" s="48"/>
      <c r="H41" s="16">
        <f t="shared" ref="H41" si="13">H34+H40</f>
        <v>110198075.90000001</v>
      </c>
    </row>
    <row r="42" spans="1:8">
      <c r="A42" s="14" t="s">
        <v>87</v>
      </c>
      <c r="B42" s="15" t="s">
        <v>7</v>
      </c>
      <c r="C42" s="14"/>
      <c r="D42" s="16"/>
      <c r="E42" s="17"/>
      <c r="F42" s="16">
        <f>+F41*0.1</f>
        <v>3000829</v>
      </c>
      <c r="G42" s="48"/>
      <c r="H42" s="16">
        <f t="shared" ref="H42" si="14">+H41*0.1</f>
        <v>11019807.590000002</v>
      </c>
    </row>
    <row r="43" spans="1:8">
      <c r="A43" s="14" t="s">
        <v>88</v>
      </c>
      <c r="B43" s="15" t="s">
        <v>11</v>
      </c>
      <c r="C43" s="14"/>
      <c r="D43" s="16"/>
      <c r="E43" s="17"/>
      <c r="F43" s="16">
        <f>SUM(F41:F42)</f>
        <v>33009119</v>
      </c>
      <c r="G43" s="48"/>
      <c r="H43" s="16">
        <f>SUM(H41:H42)</f>
        <v>121217883.49000001</v>
      </c>
    </row>
    <row r="44" spans="1:8">
      <c r="A44" s="51"/>
      <c r="B44" s="52"/>
      <c r="C44" s="51"/>
      <c r="D44" s="53"/>
      <c r="E44" s="54"/>
      <c r="F44" s="53"/>
      <c r="G44" s="55"/>
      <c r="H44" s="53"/>
    </row>
    <row r="45" spans="1:8">
      <c r="A45" s="51"/>
      <c r="B45" s="52"/>
      <c r="C45" s="51"/>
      <c r="D45" s="53"/>
      <c r="E45" s="54"/>
      <c r="F45" s="53"/>
      <c r="G45" s="55"/>
      <c r="H45" s="53"/>
    </row>
    <row r="46" spans="1:8">
      <c r="B46" s="7" t="s">
        <v>4</v>
      </c>
    </row>
    <row r="47" spans="1:8">
      <c r="B47" s="56" t="s">
        <v>28</v>
      </c>
      <c r="F47" s="135" t="s">
        <v>30</v>
      </c>
      <c r="G47" s="135"/>
    </row>
    <row r="48" spans="1:8">
      <c r="B48" s="56"/>
      <c r="F48" s="58"/>
      <c r="G48" s="58"/>
    </row>
    <row r="49" spans="2:7">
      <c r="B49" s="56" t="s">
        <v>62</v>
      </c>
      <c r="F49" s="135" t="s">
        <v>31</v>
      </c>
      <c r="G49" s="135"/>
    </row>
    <row r="50" spans="2:7">
      <c r="B50" s="56"/>
      <c r="F50" s="58"/>
      <c r="G50" s="58"/>
    </row>
    <row r="51" spans="2:7">
      <c r="B51" s="5" t="s">
        <v>29</v>
      </c>
      <c r="F51" s="135" t="s">
        <v>42</v>
      </c>
      <c r="G51" s="135"/>
    </row>
    <row r="52" spans="2:7">
      <c r="B52" s="5"/>
      <c r="F52" s="64"/>
      <c r="G52" s="64"/>
    </row>
    <row r="53" spans="2:7">
      <c r="B53" s="7" t="s">
        <v>1</v>
      </c>
      <c r="C53" s="6"/>
      <c r="D53" s="6"/>
      <c r="E53" s="6"/>
      <c r="F53" s="58"/>
      <c r="G53" s="58"/>
    </row>
    <row r="54" spans="2:7">
      <c r="B54" s="10" t="s">
        <v>32</v>
      </c>
      <c r="C54" s="6"/>
      <c r="D54" s="6"/>
      <c r="E54" s="6"/>
      <c r="F54" s="58" t="s">
        <v>34</v>
      </c>
      <c r="G54" s="58"/>
    </row>
    <row r="55" spans="2:7">
      <c r="C55" s="6"/>
      <c r="D55" s="6"/>
      <c r="E55" s="6"/>
      <c r="F55" s="64"/>
      <c r="G55" s="64"/>
    </row>
    <row r="56" spans="2:7">
      <c r="B56" s="7" t="s">
        <v>2</v>
      </c>
      <c r="C56" s="6"/>
      <c r="D56" s="6"/>
      <c r="E56" s="6"/>
      <c r="F56" s="58"/>
      <c r="G56" s="58"/>
    </row>
    <row r="57" spans="2:7">
      <c r="B57" s="10" t="s">
        <v>33</v>
      </c>
      <c r="C57" s="6"/>
      <c r="D57" s="6"/>
      <c r="E57" s="6"/>
      <c r="F57" s="135" t="s">
        <v>41</v>
      </c>
      <c r="G57" s="135"/>
    </row>
    <row r="58" spans="2:7">
      <c r="F58" s="58"/>
      <c r="G58" s="58"/>
    </row>
    <row r="59" spans="2:7">
      <c r="B59" s="10" t="s">
        <v>18</v>
      </c>
      <c r="F5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47:G47"/>
    <mergeCell ref="F49:G49"/>
    <mergeCell ref="F51:G51"/>
    <mergeCell ref="F57:G57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22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70"/>
      <c r="C7" s="70"/>
      <c r="D7" s="70"/>
      <c r="F7" s="70" t="s">
        <v>25</v>
      </c>
    </row>
    <row r="8" spans="1:8">
      <c r="B8" s="70"/>
      <c r="C8" s="70"/>
      <c r="D8" s="70"/>
      <c r="E8" s="70"/>
      <c r="F8" s="70"/>
    </row>
    <row r="9" spans="1:8">
      <c r="A9" s="133" t="s">
        <v>89</v>
      </c>
      <c r="B9" s="133"/>
      <c r="C9" s="133"/>
      <c r="D9" s="133"/>
      <c r="E9" s="133"/>
      <c r="F9" s="133"/>
      <c r="G9" s="133"/>
      <c r="H9" s="133"/>
    </row>
    <row r="10" spans="1:8">
      <c r="A10" s="69"/>
      <c r="B10" s="69"/>
      <c r="C10" s="69"/>
      <c r="D10" s="69"/>
      <c r="E10" s="69"/>
      <c r="F10" s="69"/>
      <c r="G10" s="69"/>
      <c r="H10" s="69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 ht="13.95" customHeight="1">
      <c r="A13" s="140" t="s">
        <v>16</v>
      </c>
      <c r="B13" s="140" t="s">
        <v>5</v>
      </c>
      <c r="C13" s="137" t="s">
        <v>12</v>
      </c>
      <c r="D13" s="137" t="s">
        <v>13</v>
      </c>
      <c r="E13" s="142" t="s">
        <v>14</v>
      </c>
      <c r="F13" s="143"/>
      <c r="G13" s="142" t="s">
        <v>15</v>
      </c>
      <c r="H13" s="143"/>
    </row>
    <row r="14" spans="1:8">
      <c r="A14" s="141"/>
      <c r="B14" s="141"/>
      <c r="C14" s="138"/>
      <c r="D14" s="138"/>
      <c r="E14" s="72" t="s">
        <v>6</v>
      </c>
      <c r="F14" s="72" t="s">
        <v>0</v>
      </c>
      <c r="G14" s="72" t="s">
        <v>6</v>
      </c>
      <c r="H14" s="72" t="s">
        <v>0</v>
      </c>
    </row>
    <row r="15" spans="1:8">
      <c r="A15" s="72">
        <v>0</v>
      </c>
      <c r="B15" s="72">
        <v>1</v>
      </c>
      <c r="C15" s="73">
        <v>2</v>
      </c>
      <c r="D15" s="73">
        <v>3</v>
      </c>
      <c r="E15" s="72">
        <v>4</v>
      </c>
      <c r="F15" s="72">
        <v>5</v>
      </c>
      <c r="G15" s="72">
        <v>6</v>
      </c>
      <c r="H15" s="72">
        <v>7</v>
      </c>
    </row>
    <row r="16" spans="1:8">
      <c r="A16" s="72"/>
      <c r="B16" s="11" t="s">
        <v>3</v>
      </c>
      <c r="C16" s="72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>
      <c r="A18" s="14"/>
      <c r="B18" s="61" t="s">
        <v>73</v>
      </c>
      <c r="C18" s="67" t="s">
        <v>74</v>
      </c>
      <c r="D18" s="62">
        <v>74500</v>
      </c>
      <c r="E18" s="18">
        <v>348</v>
      </c>
      <c r="F18" s="12">
        <f t="shared" ref="F18" si="0">E18*D18</f>
        <v>25926000</v>
      </c>
      <c r="G18" s="68">
        <f>186+E18</f>
        <v>534</v>
      </c>
      <c r="H18" s="12">
        <f t="shared" ref="H18" si="1">G18*D18</f>
        <v>39783000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/>
      <c r="F19" s="12"/>
      <c r="G19" s="68">
        <v>5.4401999999999999</v>
      </c>
      <c r="H19" s="12">
        <f>G19*D19+1</f>
        <v>242089.9</v>
      </c>
    </row>
    <row r="20" spans="1:8">
      <c r="A20" s="14" t="s">
        <v>35</v>
      </c>
      <c r="B20" s="15" t="s">
        <v>76</v>
      </c>
      <c r="C20" s="14"/>
      <c r="D20" s="28"/>
      <c r="E20" s="17"/>
      <c r="F20" s="66">
        <f>SUM(F18:F19)</f>
        <v>25926000</v>
      </c>
      <c r="G20" s="66"/>
      <c r="H20" s="66">
        <f t="shared" ref="H20" si="2">SUM(H18:H19)</f>
        <v>40025089.899999999</v>
      </c>
    </row>
    <row r="21" spans="1:8">
      <c r="A21" s="14"/>
      <c r="B21" s="61" t="s">
        <v>78</v>
      </c>
      <c r="C21" s="67" t="s">
        <v>79</v>
      </c>
      <c r="D21" s="62">
        <v>5500</v>
      </c>
      <c r="E21" s="18">
        <v>68</v>
      </c>
      <c r="F21" s="12">
        <f t="shared" ref="F21:F26" si="3">E21*D21</f>
        <v>374000</v>
      </c>
      <c r="G21" s="12">
        <f>18+E21</f>
        <v>86</v>
      </c>
      <c r="H21" s="12">
        <f t="shared" ref="H21:H27" si="4">G21*D21</f>
        <v>473000</v>
      </c>
    </row>
    <row r="22" spans="1:8">
      <c r="A22" s="14"/>
      <c r="B22" s="61" t="s">
        <v>77</v>
      </c>
      <c r="C22" s="67" t="s">
        <v>79</v>
      </c>
      <c r="D22" s="62">
        <v>4200</v>
      </c>
      <c r="E22" s="18">
        <v>93</v>
      </c>
      <c r="F22" s="12">
        <f t="shared" si="3"/>
        <v>390600</v>
      </c>
      <c r="G22" s="68">
        <f>26+E22</f>
        <v>119</v>
      </c>
      <c r="H22" s="12">
        <f t="shared" si="4"/>
        <v>499800</v>
      </c>
    </row>
    <row r="23" spans="1:8">
      <c r="A23" s="14" t="s">
        <v>36</v>
      </c>
      <c r="B23" s="15" t="s">
        <v>80</v>
      </c>
      <c r="C23" s="67"/>
      <c r="D23" s="62"/>
      <c r="E23" s="18"/>
      <c r="F23" s="66">
        <f>SUM(F21:F22)</f>
        <v>764600</v>
      </c>
      <c r="G23" s="66"/>
      <c r="H23" s="66">
        <f t="shared" ref="H23" si="5">SUM(H21:H22)</f>
        <v>972800</v>
      </c>
    </row>
    <row r="24" spans="1:8">
      <c r="A24" s="14" t="s">
        <v>37</v>
      </c>
      <c r="B24" s="15" t="s">
        <v>81</v>
      </c>
      <c r="C24" s="67"/>
      <c r="D24" s="62"/>
      <c r="E24" s="18"/>
      <c r="F24" s="66">
        <f>+F23+F20</f>
        <v>26690600</v>
      </c>
      <c r="G24" s="66"/>
      <c r="H24" s="66">
        <f t="shared" ref="H24" si="6">+H23+H20</f>
        <v>40997889.899999999</v>
      </c>
    </row>
    <row r="25" spans="1:8">
      <c r="A25" s="72"/>
      <c r="B25" s="11" t="s">
        <v>43</v>
      </c>
      <c r="C25" s="72" t="s">
        <v>27</v>
      </c>
      <c r="D25" s="27">
        <v>65500</v>
      </c>
      <c r="E25" s="13"/>
      <c r="F25" s="12">
        <f t="shared" si="3"/>
        <v>0</v>
      </c>
      <c r="G25" s="49">
        <f>193.5*5</f>
        <v>967.5</v>
      </c>
      <c r="H25" s="12">
        <f t="shared" si="4"/>
        <v>63371250</v>
      </c>
    </row>
    <row r="26" spans="1:8">
      <c r="A26" s="72"/>
      <c r="B26" s="11" t="s">
        <v>82</v>
      </c>
      <c r="C26" s="72" t="s">
        <v>27</v>
      </c>
      <c r="D26" s="27">
        <v>11500</v>
      </c>
      <c r="E26" s="13">
        <v>806</v>
      </c>
      <c r="F26" s="12">
        <f t="shared" si="3"/>
        <v>9269000</v>
      </c>
      <c r="G26" s="49">
        <f>792+E26</f>
        <v>1598</v>
      </c>
      <c r="H26" s="12">
        <f t="shared" si="4"/>
        <v>18377000</v>
      </c>
    </row>
    <row r="27" spans="1:8">
      <c r="A27" s="72"/>
      <c r="B27" s="11" t="s">
        <v>66</v>
      </c>
      <c r="C27" s="72" t="s">
        <v>67</v>
      </c>
      <c r="D27" s="27">
        <v>50000</v>
      </c>
      <c r="E27" s="13"/>
      <c r="F27" s="12">
        <f>+E27*D27</f>
        <v>0</v>
      </c>
      <c r="G27" s="49">
        <v>40</v>
      </c>
      <c r="H27" s="12">
        <f t="shared" si="4"/>
        <v>2000000</v>
      </c>
    </row>
    <row r="28" spans="1:8">
      <c r="A28" s="14" t="s">
        <v>38</v>
      </c>
      <c r="B28" s="15" t="s">
        <v>0</v>
      </c>
      <c r="C28" s="1"/>
      <c r="D28" s="28"/>
      <c r="E28" s="17"/>
      <c r="F28" s="16">
        <f>SUM(F25:F27)</f>
        <v>9269000</v>
      </c>
      <c r="G28" s="16"/>
      <c r="H28" s="16">
        <f>SUM(H25:H27)</f>
        <v>83748250</v>
      </c>
    </row>
    <row r="29" spans="1:8">
      <c r="A29" s="14"/>
      <c r="B29" s="61" t="s">
        <v>68</v>
      </c>
      <c r="C29" s="63" t="s">
        <v>69</v>
      </c>
      <c r="D29" s="62">
        <v>950</v>
      </c>
      <c r="E29" s="18">
        <v>1800</v>
      </c>
      <c r="F29" s="19">
        <f>+D29*E29</f>
        <v>1710000</v>
      </c>
      <c r="G29" s="19">
        <f>5500+E29</f>
        <v>7300</v>
      </c>
      <c r="H29" s="19">
        <f>+D29*G29</f>
        <v>6935000</v>
      </c>
    </row>
    <row r="30" spans="1:8">
      <c r="A30" s="14"/>
      <c r="B30" s="61" t="s">
        <v>83</v>
      </c>
      <c r="C30" s="63" t="s">
        <v>69</v>
      </c>
      <c r="D30" s="62">
        <v>1050</v>
      </c>
      <c r="E30" s="18">
        <v>2500</v>
      </c>
      <c r="F30" s="19">
        <f t="shared" ref="F30:F32" si="7">+D30*E30</f>
        <v>2625000</v>
      </c>
      <c r="G30" s="19">
        <v>4360</v>
      </c>
      <c r="H30" s="19">
        <f t="shared" ref="H30:H32" si="8">+D30*G30</f>
        <v>4578000</v>
      </c>
    </row>
    <row r="31" spans="1:8">
      <c r="A31" s="14"/>
      <c r="B31" s="61" t="s">
        <v>70</v>
      </c>
      <c r="C31" s="63" t="s">
        <v>69</v>
      </c>
      <c r="D31" s="62">
        <v>1100</v>
      </c>
      <c r="E31" s="18"/>
      <c r="F31" s="19">
        <f t="shared" si="7"/>
        <v>0</v>
      </c>
      <c r="G31" s="19">
        <v>780</v>
      </c>
      <c r="H31" s="19">
        <f t="shared" si="8"/>
        <v>858000</v>
      </c>
    </row>
    <row r="32" spans="1:8">
      <c r="A32" s="14"/>
      <c r="B32" s="61" t="s">
        <v>71</v>
      </c>
      <c r="C32" s="63" t="s">
        <v>69</v>
      </c>
      <c r="D32" s="62">
        <v>1250</v>
      </c>
      <c r="E32" s="18"/>
      <c r="F32" s="19">
        <f t="shared" si="7"/>
        <v>0</v>
      </c>
      <c r="G32" s="19">
        <v>4260</v>
      </c>
      <c r="H32" s="19">
        <f t="shared" si="8"/>
        <v>5325000</v>
      </c>
    </row>
    <row r="33" spans="1:8">
      <c r="A33" s="14" t="s">
        <v>9</v>
      </c>
      <c r="B33" s="15" t="s">
        <v>72</v>
      </c>
      <c r="C33" s="63"/>
      <c r="D33" s="62"/>
      <c r="E33" s="18"/>
      <c r="F33" s="16">
        <f>SUM(F29:F32)</f>
        <v>4335000</v>
      </c>
      <c r="G33" s="16"/>
      <c r="H33" s="16">
        <f>SUM(H29:H32)</f>
        <v>17696000</v>
      </c>
    </row>
    <row r="34" spans="1:8">
      <c r="A34" s="14" t="s">
        <v>39</v>
      </c>
      <c r="B34" s="15" t="s">
        <v>59</v>
      </c>
      <c r="C34" s="14"/>
      <c r="D34" s="28"/>
      <c r="E34" s="17"/>
      <c r="F34" s="16">
        <f>+F28+F33+F24</f>
        <v>40294600</v>
      </c>
      <c r="G34" s="16"/>
      <c r="H34" s="16">
        <f>+H28+H33+H24+H17</f>
        <v>145802139.90000001</v>
      </c>
    </row>
    <row r="35" spans="1:8">
      <c r="A35" s="14"/>
      <c r="B35" s="20" t="s">
        <v>52</v>
      </c>
      <c r="C35" s="21" t="s">
        <v>45</v>
      </c>
      <c r="D35" s="29">
        <v>150000</v>
      </c>
      <c r="E35" s="18"/>
      <c r="F35" s="19">
        <f t="shared" ref="F35:F36" si="9">+E35*D35</f>
        <v>0</v>
      </c>
      <c r="G35" s="49">
        <v>2</v>
      </c>
      <c r="H35" s="19">
        <f t="shared" ref="H35" si="10">+G35*D35</f>
        <v>300000</v>
      </c>
    </row>
    <row r="36" spans="1:8">
      <c r="A36" s="14"/>
      <c r="B36" s="20" t="s">
        <v>53</v>
      </c>
      <c r="C36" s="21" t="s">
        <v>54</v>
      </c>
      <c r="D36" s="29">
        <v>650000</v>
      </c>
      <c r="E36" s="18">
        <v>1</v>
      </c>
      <c r="F36" s="19">
        <f t="shared" si="9"/>
        <v>650000</v>
      </c>
      <c r="G36" s="49">
        <v>7</v>
      </c>
      <c r="H36" s="19">
        <f>+G36*D36</f>
        <v>4550000</v>
      </c>
    </row>
    <row r="37" spans="1:8">
      <c r="A37" s="14"/>
      <c r="B37" s="45" t="s">
        <v>44</v>
      </c>
      <c r="C37" s="46" t="s">
        <v>45</v>
      </c>
      <c r="D37" s="47">
        <v>117612</v>
      </c>
      <c r="E37" s="18"/>
      <c r="F37" s="19">
        <f>+E37*D37</f>
        <v>0</v>
      </c>
      <c r="G37" s="49">
        <v>3</v>
      </c>
      <c r="H37" s="19">
        <f t="shared" ref="H37:H38" si="11">+G37*D37</f>
        <v>352836</v>
      </c>
    </row>
    <row r="38" spans="1:8">
      <c r="A38" s="14"/>
      <c r="B38" s="45" t="s">
        <v>46</v>
      </c>
      <c r="C38" s="46" t="s">
        <v>45</v>
      </c>
      <c r="D38" s="47">
        <v>137700</v>
      </c>
      <c r="E38" s="18"/>
      <c r="F38" s="19">
        <f>+E38*D38</f>
        <v>0</v>
      </c>
      <c r="G38" s="49">
        <v>1</v>
      </c>
      <c r="H38" s="19">
        <f t="shared" si="11"/>
        <v>137700</v>
      </c>
    </row>
    <row r="39" spans="1:8">
      <c r="A39" s="14" t="s">
        <v>40</v>
      </c>
      <c r="B39" s="15" t="s">
        <v>55</v>
      </c>
      <c r="C39" s="14"/>
      <c r="D39" s="16"/>
      <c r="E39" s="17"/>
      <c r="F39" s="16">
        <f>SUM(F35:F38)</f>
        <v>650000</v>
      </c>
      <c r="G39" s="50"/>
      <c r="H39" s="16">
        <f t="shared" ref="H39" si="12">SUM(H35:H38)</f>
        <v>5340536</v>
      </c>
    </row>
    <row r="40" spans="1:8">
      <c r="A40" s="14" t="s">
        <v>85</v>
      </c>
      <c r="B40" s="15" t="s">
        <v>60</v>
      </c>
      <c r="C40" s="14"/>
      <c r="D40" s="16"/>
      <c r="E40" s="17"/>
      <c r="F40" s="16">
        <f>+F39</f>
        <v>650000</v>
      </c>
      <c r="G40" s="48"/>
      <c r="H40" s="16">
        <f>+H39</f>
        <v>5340536</v>
      </c>
    </row>
    <row r="41" spans="1:8">
      <c r="A41" s="14" t="s">
        <v>86</v>
      </c>
      <c r="B41" s="15" t="s">
        <v>61</v>
      </c>
      <c r="C41" s="14"/>
      <c r="D41" s="16"/>
      <c r="E41" s="17"/>
      <c r="F41" s="16">
        <f>F34+F40</f>
        <v>40944600</v>
      </c>
      <c r="G41" s="48"/>
      <c r="H41" s="16">
        <f t="shared" ref="H41" si="13">H34+H40</f>
        <v>151142675.90000001</v>
      </c>
    </row>
    <row r="42" spans="1:8">
      <c r="A42" s="14" t="s">
        <v>87</v>
      </c>
      <c r="B42" s="15" t="s">
        <v>7</v>
      </c>
      <c r="C42" s="14"/>
      <c r="D42" s="16"/>
      <c r="E42" s="17"/>
      <c r="F42" s="16">
        <f>+F41*0.1</f>
        <v>4094460</v>
      </c>
      <c r="G42" s="48"/>
      <c r="H42" s="16">
        <f t="shared" ref="H42" si="14">+H41*0.1</f>
        <v>15114267.590000002</v>
      </c>
    </row>
    <row r="43" spans="1:8">
      <c r="A43" s="14" t="s">
        <v>88</v>
      </c>
      <c r="B43" s="15" t="s">
        <v>11</v>
      </c>
      <c r="C43" s="14"/>
      <c r="D43" s="16"/>
      <c r="E43" s="17"/>
      <c r="F43" s="16">
        <f>SUM(F41:F42)</f>
        <v>45039060</v>
      </c>
      <c r="G43" s="48"/>
      <c r="H43" s="16">
        <f>SUM(H41:H42)</f>
        <v>166256943.49000001</v>
      </c>
    </row>
    <row r="44" spans="1:8">
      <c r="A44" s="51"/>
      <c r="B44" s="52"/>
      <c r="C44" s="51"/>
      <c r="D44" s="53"/>
      <c r="E44" s="54"/>
      <c r="F44" s="53"/>
      <c r="G44" s="55"/>
      <c r="H44" s="53"/>
    </row>
    <row r="45" spans="1:8">
      <c r="A45" s="51"/>
      <c r="B45" s="52"/>
      <c r="C45" s="51"/>
      <c r="D45" s="53"/>
      <c r="E45" s="54"/>
      <c r="F45" s="53"/>
      <c r="G45" s="55"/>
      <c r="H45" s="53"/>
    </row>
    <row r="46" spans="1:8">
      <c r="B46" s="7" t="s">
        <v>4</v>
      </c>
    </row>
    <row r="47" spans="1:8">
      <c r="B47" s="69" t="s">
        <v>28</v>
      </c>
      <c r="F47" s="135" t="s">
        <v>30</v>
      </c>
      <c r="G47" s="135"/>
    </row>
    <row r="48" spans="1:8">
      <c r="B48" s="69"/>
      <c r="F48" s="71"/>
      <c r="G48" s="71"/>
    </row>
    <row r="49" spans="2:7">
      <c r="B49" s="69" t="s">
        <v>62</v>
      </c>
      <c r="F49" s="135" t="s">
        <v>31</v>
      </c>
      <c r="G49" s="135"/>
    </row>
    <row r="50" spans="2:7">
      <c r="B50" s="69"/>
      <c r="F50" s="71"/>
      <c r="G50" s="71"/>
    </row>
    <row r="51" spans="2:7" ht="13.95" customHeight="1">
      <c r="B51" s="5" t="s">
        <v>29</v>
      </c>
      <c r="F51" s="135" t="s">
        <v>42</v>
      </c>
      <c r="G51" s="135"/>
    </row>
    <row r="52" spans="2:7">
      <c r="B52" s="5"/>
      <c r="F52" s="71"/>
      <c r="G52" s="71"/>
    </row>
    <row r="53" spans="2:7">
      <c r="B53" s="7" t="s">
        <v>1</v>
      </c>
      <c r="C53" s="6"/>
      <c r="D53" s="6"/>
      <c r="E53" s="6"/>
      <c r="F53" s="71"/>
      <c r="G53" s="71"/>
    </row>
    <row r="54" spans="2:7">
      <c r="B54" s="10" t="s">
        <v>32</v>
      </c>
      <c r="C54" s="6"/>
      <c r="D54" s="6"/>
      <c r="E54" s="6"/>
      <c r="F54" s="71" t="s">
        <v>34</v>
      </c>
      <c r="G54" s="71"/>
    </row>
    <row r="55" spans="2:7">
      <c r="C55" s="6"/>
      <c r="D55" s="6"/>
      <c r="E55" s="6"/>
      <c r="F55" s="71"/>
      <c r="G55" s="71"/>
    </row>
    <row r="56" spans="2:7">
      <c r="B56" s="7" t="s">
        <v>2</v>
      </c>
      <c r="C56" s="6"/>
      <c r="D56" s="6"/>
      <c r="E56" s="6"/>
      <c r="F56" s="71"/>
      <c r="G56" s="71"/>
    </row>
    <row r="57" spans="2:7">
      <c r="B57" s="10" t="s">
        <v>33</v>
      </c>
      <c r="C57" s="6"/>
      <c r="D57" s="6"/>
      <c r="E57" s="6"/>
      <c r="F57" s="135" t="s">
        <v>41</v>
      </c>
      <c r="G57" s="135"/>
    </row>
    <row r="58" spans="2:7">
      <c r="F58" s="71"/>
      <c r="G58" s="71"/>
    </row>
    <row r="59" spans="2:7">
      <c r="B59" s="10" t="s">
        <v>18</v>
      </c>
      <c r="F5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47:G47"/>
    <mergeCell ref="F49:G49"/>
    <mergeCell ref="F51:G51"/>
    <mergeCell ref="F57:G57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topLeftCell="A23" workbookViewId="0">
      <selection activeCell="A29" sqref="A1:XFD104857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5.59765625" style="10" customWidth="1"/>
    <col min="10" max="10" width="14.69921875" style="79" customWidth="1"/>
    <col min="11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90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75"/>
      <c r="C7" s="75"/>
      <c r="D7" s="75"/>
      <c r="F7" s="75" t="s">
        <v>25</v>
      </c>
    </row>
    <row r="8" spans="1:8">
      <c r="B8" s="75"/>
      <c r="C8" s="75"/>
      <c r="D8" s="75"/>
      <c r="E8" s="75"/>
      <c r="F8" s="75"/>
    </row>
    <row r="9" spans="1:8">
      <c r="A9" s="133" t="s">
        <v>91</v>
      </c>
      <c r="B9" s="133"/>
      <c r="C9" s="133"/>
      <c r="D9" s="133"/>
      <c r="E9" s="133"/>
      <c r="F9" s="133"/>
      <c r="G9" s="133"/>
      <c r="H9" s="133"/>
    </row>
    <row r="10" spans="1:8">
      <c r="A10" s="74"/>
      <c r="B10" s="74"/>
      <c r="C10" s="74"/>
      <c r="D10" s="74"/>
      <c r="E10" s="74"/>
      <c r="F10" s="74"/>
      <c r="G10" s="74"/>
      <c r="H10" s="74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 ht="13.95" customHeight="1">
      <c r="A13" s="140" t="s">
        <v>16</v>
      </c>
      <c r="B13" s="140" t="s">
        <v>5</v>
      </c>
      <c r="C13" s="137" t="s">
        <v>12</v>
      </c>
      <c r="D13" s="137" t="s">
        <v>13</v>
      </c>
      <c r="E13" s="142" t="s">
        <v>14</v>
      </c>
      <c r="F13" s="143"/>
      <c r="G13" s="142" t="s">
        <v>15</v>
      </c>
      <c r="H13" s="143"/>
    </row>
    <row r="14" spans="1:8">
      <c r="A14" s="141"/>
      <c r="B14" s="141"/>
      <c r="C14" s="138"/>
      <c r="D14" s="138"/>
      <c r="E14" s="77" t="s">
        <v>6</v>
      </c>
      <c r="F14" s="77" t="s">
        <v>0</v>
      </c>
      <c r="G14" s="77" t="s">
        <v>6</v>
      </c>
      <c r="H14" s="77" t="s">
        <v>0</v>
      </c>
    </row>
    <row r="15" spans="1:8">
      <c r="A15" s="77">
        <v>0</v>
      </c>
      <c r="B15" s="77">
        <v>1</v>
      </c>
      <c r="C15" s="78">
        <v>2</v>
      </c>
      <c r="D15" s="78">
        <v>3</v>
      </c>
      <c r="E15" s="77">
        <v>4</v>
      </c>
      <c r="F15" s="77">
        <v>5</v>
      </c>
      <c r="G15" s="77">
        <v>6</v>
      </c>
      <c r="H15" s="77">
        <v>7</v>
      </c>
    </row>
    <row r="16" spans="1:8">
      <c r="A16" s="77"/>
      <c r="B16" s="11" t="s">
        <v>3</v>
      </c>
      <c r="C16" s="77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 ht="14.25" customHeight="1">
      <c r="A18" s="14"/>
      <c r="B18" s="61" t="s">
        <v>73</v>
      </c>
      <c r="C18" s="67" t="s">
        <v>74</v>
      </c>
      <c r="D18" s="62">
        <v>74500</v>
      </c>
      <c r="E18" s="18">
        <v>625</v>
      </c>
      <c r="F18" s="12">
        <f t="shared" ref="F18:F20" si="0">E18*D18</f>
        <v>46562500</v>
      </c>
      <c r="G18" s="68">
        <v>1159</v>
      </c>
      <c r="H18" s="12">
        <f t="shared" ref="H18:H20" si="1">G18*D18</f>
        <v>86345500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/>
      <c r="F19" s="12">
        <f t="shared" si="0"/>
        <v>0</v>
      </c>
      <c r="G19" s="68">
        <v>5.4401999999999999</v>
      </c>
      <c r="H19" s="12">
        <f t="shared" si="1"/>
        <v>242088.9</v>
      </c>
    </row>
    <row r="20" spans="1:8">
      <c r="A20" s="14"/>
      <c r="B20" s="61" t="s">
        <v>96</v>
      </c>
      <c r="C20" s="67" t="s">
        <v>69</v>
      </c>
      <c r="D20" s="62">
        <v>47500</v>
      </c>
      <c r="E20" s="18">
        <v>14</v>
      </c>
      <c r="F20" s="12">
        <f t="shared" si="0"/>
        <v>665000</v>
      </c>
      <c r="G20" s="68">
        <v>14</v>
      </c>
      <c r="H20" s="12">
        <f t="shared" si="1"/>
        <v>665000</v>
      </c>
    </row>
    <row r="21" spans="1:8">
      <c r="A21" s="14" t="s">
        <v>35</v>
      </c>
      <c r="B21" s="15" t="s">
        <v>76</v>
      </c>
      <c r="C21" s="14"/>
      <c r="D21" s="28"/>
      <c r="E21" s="17"/>
      <c r="F21" s="66">
        <f>SUM(F18:F20)</f>
        <v>47227500</v>
      </c>
      <c r="G21" s="66"/>
      <c r="H21" s="66">
        <f t="shared" ref="H21" si="2">SUM(H18:H20)</f>
        <v>87252588.900000006</v>
      </c>
    </row>
    <row r="22" spans="1:8">
      <c r="A22" s="14"/>
      <c r="B22" s="61" t="s">
        <v>97</v>
      </c>
      <c r="C22" s="67" t="s">
        <v>100</v>
      </c>
      <c r="D22" s="62">
        <v>42500</v>
      </c>
      <c r="E22" s="18">
        <v>42</v>
      </c>
      <c r="F22" s="12">
        <f>+D22*E22</f>
        <v>1785000</v>
      </c>
      <c r="G22" s="12">
        <f>+E22</f>
        <v>42</v>
      </c>
      <c r="H22" s="12">
        <f>+G22*D22</f>
        <v>1785000</v>
      </c>
    </row>
    <row r="23" spans="1:8">
      <c r="A23" s="14"/>
      <c r="B23" s="61" t="s">
        <v>98</v>
      </c>
      <c r="C23" s="67" t="s">
        <v>100</v>
      </c>
      <c r="D23" s="62">
        <v>11500</v>
      </c>
      <c r="E23" s="18">
        <v>42</v>
      </c>
      <c r="F23" s="12">
        <f>+D23*E23</f>
        <v>483000</v>
      </c>
      <c r="G23" s="12">
        <f>+E23</f>
        <v>42</v>
      </c>
      <c r="H23" s="12">
        <f>+G23*D23</f>
        <v>483000</v>
      </c>
    </row>
    <row r="24" spans="1:8">
      <c r="A24" s="14"/>
      <c r="B24" s="15" t="s">
        <v>99</v>
      </c>
      <c r="C24" s="14"/>
      <c r="D24" s="28"/>
      <c r="E24" s="17"/>
      <c r="F24" s="66">
        <f>SUM(F22:F23)</f>
        <v>2268000</v>
      </c>
      <c r="G24" s="66">
        <f t="shared" ref="G24:H24" si="3">SUM(G22:G23)</f>
        <v>84</v>
      </c>
      <c r="H24" s="66">
        <f t="shared" si="3"/>
        <v>2268000</v>
      </c>
    </row>
    <row r="25" spans="1:8">
      <c r="A25" s="14"/>
      <c r="B25" s="61" t="s">
        <v>78</v>
      </c>
      <c r="C25" s="67" t="s">
        <v>79</v>
      </c>
      <c r="D25" s="62">
        <v>5500</v>
      </c>
      <c r="E25" s="18">
        <v>35</v>
      </c>
      <c r="F25" s="12">
        <f t="shared" ref="F25:F32" si="4">E25*D25</f>
        <v>192500</v>
      </c>
      <c r="G25" s="12">
        <v>121</v>
      </c>
      <c r="H25" s="12">
        <f t="shared" ref="H25:H33" si="5">G25*D25</f>
        <v>665500</v>
      </c>
    </row>
    <row r="26" spans="1:8">
      <c r="A26" s="14"/>
      <c r="B26" s="61" t="s">
        <v>77</v>
      </c>
      <c r="C26" s="67" t="s">
        <v>79</v>
      </c>
      <c r="D26" s="62">
        <v>4200</v>
      </c>
      <c r="E26" s="18"/>
      <c r="F26" s="12">
        <f t="shared" si="4"/>
        <v>0</v>
      </c>
      <c r="G26" s="68">
        <v>119</v>
      </c>
      <c r="H26" s="12">
        <f t="shared" si="5"/>
        <v>499800</v>
      </c>
    </row>
    <row r="27" spans="1:8">
      <c r="A27" s="67"/>
      <c r="B27" s="61" t="s">
        <v>101</v>
      </c>
      <c r="C27" s="67" t="s">
        <v>79</v>
      </c>
      <c r="D27" s="62">
        <v>9150</v>
      </c>
      <c r="E27" s="18">
        <v>15</v>
      </c>
      <c r="F27" s="12">
        <f t="shared" si="4"/>
        <v>137250</v>
      </c>
      <c r="G27" s="68">
        <v>15</v>
      </c>
      <c r="H27" s="12">
        <f t="shared" si="5"/>
        <v>137250</v>
      </c>
    </row>
    <row r="28" spans="1:8">
      <c r="A28" s="67"/>
      <c r="B28" s="61" t="s">
        <v>102</v>
      </c>
      <c r="C28" s="67" t="s">
        <v>79</v>
      </c>
      <c r="D28" s="62">
        <v>4600</v>
      </c>
      <c r="E28" s="18">
        <v>14</v>
      </c>
      <c r="F28" s="12">
        <f t="shared" si="4"/>
        <v>64400</v>
      </c>
      <c r="G28" s="68">
        <v>14</v>
      </c>
      <c r="H28" s="12">
        <f t="shared" si="5"/>
        <v>64400</v>
      </c>
    </row>
    <row r="29" spans="1:8">
      <c r="A29" s="14" t="s">
        <v>36</v>
      </c>
      <c r="B29" s="15" t="s">
        <v>80</v>
      </c>
      <c r="C29" s="67"/>
      <c r="D29" s="62"/>
      <c r="E29" s="18"/>
      <c r="F29" s="66">
        <f>SUM(F25:F28)</f>
        <v>394150</v>
      </c>
      <c r="G29" s="66"/>
      <c r="H29" s="66">
        <f>SUM(H25:H28)</f>
        <v>1366950</v>
      </c>
    </row>
    <row r="30" spans="1:8">
      <c r="A30" s="14" t="s">
        <v>37</v>
      </c>
      <c r="B30" s="15" t="s">
        <v>81</v>
      </c>
      <c r="C30" s="67"/>
      <c r="D30" s="62"/>
      <c r="E30" s="18"/>
      <c r="F30" s="66">
        <f>+F29+F21+F24</f>
        <v>49889650</v>
      </c>
      <c r="G30" s="66"/>
      <c r="H30" s="66">
        <f t="shared" ref="H30" si="6">+H29+H21+H24</f>
        <v>90887538.900000006</v>
      </c>
    </row>
    <row r="31" spans="1:8">
      <c r="A31" s="77"/>
      <c r="B31" s="11" t="s">
        <v>43</v>
      </c>
      <c r="C31" s="77" t="s">
        <v>27</v>
      </c>
      <c r="D31" s="27">
        <v>65500</v>
      </c>
      <c r="E31" s="13"/>
      <c r="F31" s="12">
        <f t="shared" si="4"/>
        <v>0</v>
      </c>
      <c r="G31" s="49">
        <f>193.5*5</f>
        <v>967.5</v>
      </c>
      <c r="H31" s="12">
        <f t="shared" si="5"/>
        <v>63371250</v>
      </c>
    </row>
    <row r="32" spans="1:8">
      <c r="A32" s="77"/>
      <c r="B32" s="11" t="s">
        <v>82</v>
      </c>
      <c r="C32" s="77" t="s">
        <v>27</v>
      </c>
      <c r="D32" s="27">
        <v>11500</v>
      </c>
      <c r="E32" s="13">
        <v>1116</v>
      </c>
      <c r="F32" s="12">
        <f t="shared" si="4"/>
        <v>12834000</v>
      </c>
      <c r="G32" s="49">
        <v>2714</v>
      </c>
      <c r="H32" s="12">
        <f t="shared" si="5"/>
        <v>31211000</v>
      </c>
    </row>
    <row r="33" spans="1:10">
      <c r="A33" s="77"/>
      <c r="B33" s="11" t="s">
        <v>66</v>
      </c>
      <c r="C33" s="77" t="s">
        <v>67</v>
      </c>
      <c r="D33" s="27">
        <v>50000</v>
      </c>
      <c r="E33" s="13"/>
      <c r="F33" s="12">
        <f>+E33*D33</f>
        <v>0</v>
      </c>
      <c r="G33" s="49">
        <v>40</v>
      </c>
      <c r="H33" s="12">
        <f t="shared" si="5"/>
        <v>2000000</v>
      </c>
    </row>
    <row r="34" spans="1:10">
      <c r="A34" s="14" t="s">
        <v>38</v>
      </c>
      <c r="B34" s="15" t="s">
        <v>0</v>
      </c>
      <c r="C34" s="1"/>
      <c r="D34" s="28"/>
      <c r="E34" s="17"/>
      <c r="F34" s="16">
        <f>SUM(F31:F33)</f>
        <v>12834000</v>
      </c>
      <c r="G34" s="16"/>
      <c r="H34" s="16">
        <f>SUM(H31:H33)</f>
        <v>96582250</v>
      </c>
    </row>
    <row r="35" spans="1:10">
      <c r="A35" s="14"/>
      <c r="B35" s="61" t="s">
        <v>68</v>
      </c>
      <c r="C35" s="63" t="s">
        <v>69</v>
      </c>
      <c r="D35" s="62">
        <v>950</v>
      </c>
      <c r="E35" s="18">
        <v>1945</v>
      </c>
      <c r="F35" s="19">
        <f>+D35*E35</f>
        <v>1847750</v>
      </c>
      <c r="G35" s="19">
        <v>9245</v>
      </c>
      <c r="H35" s="19">
        <f>+D35*G35</f>
        <v>8782750</v>
      </c>
    </row>
    <row r="36" spans="1:10">
      <c r="A36" s="14"/>
      <c r="B36" s="61" t="s">
        <v>83</v>
      </c>
      <c r="C36" s="63" t="s">
        <v>69</v>
      </c>
      <c r="D36" s="62">
        <v>1050</v>
      </c>
      <c r="E36" s="18">
        <v>2650</v>
      </c>
      <c r="F36" s="19">
        <f t="shared" ref="F36:F38" si="7">+D36*E36</f>
        <v>2782500</v>
      </c>
      <c r="G36" s="19">
        <v>7010</v>
      </c>
      <c r="H36" s="19">
        <f t="shared" ref="H36:H38" si="8">+D36*G36</f>
        <v>7360500</v>
      </c>
    </row>
    <row r="37" spans="1:10">
      <c r="A37" s="14"/>
      <c r="B37" s="61" t="s">
        <v>70</v>
      </c>
      <c r="C37" s="63" t="s">
        <v>69</v>
      </c>
      <c r="D37" s="62">
        <v>1100</v>
      </c>
      <c r="E37" s="18"/>
      <c r="F37" s="19">
        <f t="shared" si="7"/>
        <v>0</v>
      </c>
      <c r="G37" s="19">
        <v>780</v>
      </c>
      <c r="H37" s="19">
        <f t="shared" si="8"/>
        <v>858000</v>
      </c>
    </row>
    <row r="38" spans="1:10">
      <c r="A38" s="14"/>
      <c r="B38" s="61" t="s">
        <v>71</v>
      </c>
      <c r="C38" s="63" t="s">
        <v>69</v>
      </c>
      <c r="D38" s="62">
        <v>1250</v>
      </c>
      <c r="E38" s="18"/>
      <c r="F38" s="19">
        <f t="shared" si="7"/>
        <v>0</v>
      </c>
      <c r="G38" s="19">
        <v>4260</v>
      </c>
      <c r="H38" s="19">
        <f t="shared" si="8"/>
        <v>5325000</v>
      </c>
    </row>
    <row r="39" spans="1:10">
      <c r="A39" s="14" t="s">
        <v>9</v>
      </c>
      <c r="B39" s="15" t="s">
        <v>72</v>
      </c>
      <c r="C39" s="63"/>
      <c r="D39" s="62"/>
      <c r="E39" s="18"/>
      <c r="F39" s="16">
        <f>SUM(F35:F38)</f>
        <v>4630250</v>
      </c>
      <c r="G39" s="16"/>
      <c r="H39" s="16">
        <f>SUM(H35:H38)</f>
        <v>22326250</v>
      </c>
    </row>
    <row r="40" spans="1:10">
      <c r="A40" s="14" t="s">
        <v>39</v>
      </c>
      <c r="B40" s="15" t="s">
        <v>59</v>
      </c>
      <c r="C40" s="14"/>
      <c r="D40" s="28"/>
      <c r="E40" s="17"/>
      <c r="F40" s="16">
        <f>+F34+F39+F30</f>
        <v>67353900</v>
      </c>
      <c r="G40" s="16"/>
      <c r="H40" s="16">
        <f>+H34+H39+H30+H17</f>
        <v>213156038.90000001</v>
      </c>
      <c r="I40" s="79">
        <f>+F40*2%</f>
        <v>1347078</v>
      </c>
      <c r="J40" s="79">
        <f>+F40*2.2%</f>
        <v>1481785.8</v>
      </c>
    </row>
    <row r="41" spans="1:10">
      <c r="A41" s="14"/>
      <c r="B41" s="20" t="s">
        <v>52</v>
      </c>
      <c r="C41" s="21" t="s">
        <v>45</v>
      </c>
      <c r="D41" s="29">
        <v>150000</v>
      </c>
      <c r="E41" s="18"/>
      <c r="F41" s="19">
        <f t="shared" ref="F41:F42" si="9">+E41*D41</f>
        <v>0</v>
      </c>
      <c r="G41" s="49">
        <v>2</v>
      </c>
      <c r="H41" s="19">
        <f t="shared" ref="H41" si="10">+G41*D41</f>
        <v>300000</v>
      </c>
      <c r="I41" s="80">
        <f>+F40-I40</f>
        <v>66006822</v>
      </c>
      <c r="J41" s="79">
        <f>+F40-J40</f>
        <v>65872114.200000003</v>
      </c>
    </row>
    <row r="42" spans="1:10">
      <c r="A42" s="14"/>
      <c r="B42" s="20" t="s">
        <v>53</v>
      </c>
      <c r="C42" s="21" t="s">
        <v>54</v>
      </c>
      <c r="D42" s="29">
        <v>650000</v>
      </c>
      <c r="E42" s="18">
        <v>1</v>
      </c>
      <c r="F42" s="19">
        <f t="shared" si="9"/>
        <v>650000</v>
      </c>
      <c r="G42" s="49">
        <v>8</v>
      </c>
      <c r="H42" s="19">
        <f>+G42*D42</f>
        <v>5200000</v>
      </c>
      <c r="I42" s="81">
        <f>+I41+F46</f>
        <v>66656822</v>
      </c>
      <c r="J42" s="79">
        <f>+J41+F42</f>
        <v>66522114.200000003</v>
      </c>
    </row>
    <row r="43" spans="1:10">
      <c r="A43" s="14"/>
      <c r="B43" s="45" t="s">
        <v>44</v>
      </c>
      <c r="C43" s="46" t="s">
        <v>45</v>
      </c>
      <c r="D43" s="47">
        <v>117612</v>
      </c>
      <c r="E43" s="18"/>
      <c r="F43" s="19">
        <f>+E43*D43</f>
        <v>0</v>
      </c>
      <c r="G43" s="49">
        <v>3</v>
      </c>
      <c r="H43" s="19">
        <f t="shared" ref="H43:H44" si="11">+G43*D43</f>
        <v>352836</v>
      </c>
      <c r="I43" s="10">
        <f>+I42*0.1</f>
        <v>6665682.2000000002</v>
      </c>
      <c r="J43" s="79">
        <f>+J42*0.1</f>
        <v>6652211.4200000009</v>
      </c>
    </row>
    <row r="44" spans="1:10">
      <c r="A44" s="14"/>
      <c r="B44" s="45" t="s">
        <v>46</v>
      </c>
      <c r="C44" s="46" t="s">
        <v>45</v>
      </c>
      <c r="D44" s="47">
        <v>137700</v>
      </c>
      <c r="E44" s="18"/>
      <c r="F44" s="19">
        <f>+E44*D44</f>
        <v>0</v>
      </c>
      <c r="G44" s="49">
        <v>1</v>
      </c>
      <c r="H44" s="19">
        <f t="shared" si="11"/>
        <v>137700</v>
      </c>
      <c r="I44" s="81">
        <f>+I43+I42</f>
        <v>73322504.200000003</v>
      </c>
      <c r="J44" s="79">
        <f>+J43+J42</f>
        <v>73174325.620000005</v>
      </c>
    </row>
    <row r="45" spans="1:10">
      <c r="A45" s="14" t="s">
        <v>40</v>
      </c>
      <c r="B45" s="15" t="s">
        <v>55</v>
      </c>
      <c r="C45" s="14"/>
      <c r="D45" s="16"/>
      <c r="E45" s="17"/>
      <c r="F45" s="16">
        <f>SUM(F41:F44)</f>
        <v>650000</v>
      </c>
      <c r="G45" s="50"/>
      <c r="H45" s="16">
        <f t="shared" ref="H45" si="12">SUM(H41:H44)</f>
        <v>5990536</v>
      </c>
    </row>
    <row r="46" spans="1:10">
      <c r="A46" s="14" t="s">
        <v>85</v>
      </c>
      <c r="B46" s="15" t="s">
        <v>60</v>
      </c>
      <c r="C46" s="14"/>
      <c r="D46" s="16"/>
      <c r="E46" s="17"/>
      <c r="F46" s="16">
        <f>+F45</f>
        <v>650000</v>
      </c>
      <c r="G46" s="48"/>
      <c r="H46" s="16">
        <f>+H45</f>
        <v>5990536</v>
      </c>
      <c r="I46" s="79">
        <v>66656821</v>
      </c>
      <c r="J46" s="79">
        <f>+I46-650000</f>
        <v>66006821</v>
      </c>
    </row>
    <row r="47" spans="1:10">
      <c r="A47" s="14" t="s">
        <v>86</v>
      </c>
      <c r="B47" s="15" t="s">
        <v>61</v>
      </c>
      <c r="C47" s="14"/>
      <c r="D47" s="16"/>
      <c r="E47" s="17"/>
      <c r="F47" s="16">
        <f>F40+F46</f>
        <v>68003900</v>
      </c>
      <c r="G47" s="48"/>
      <c r="H47" s="16">
        <f t="shared" ref="H47" si="13">H40+H46</f>
        <v>219146574.90000001</v>
      </c>
      <c r="I47" s="79">
        <v>6665682</v>
      </c>
      <c r="J47" s="79">
        <f>+J46-F40</f>
        <v>-1347079</v>
      </c>
    </row>
    <row r="48" spans="1:10">
      <c r="A48" s="14" t="s">
        <v>87</v>
      </c>
      <c r="B48" s="15" t="s">
        <v>7</v>
      </c>
      <c r="C48" s="14"/>
      <c r="D48" s="16"/>
      <c r="E48" s="17"/>
      <c r="F48" s="16">
        <f>+F47*0.1</f>
        <v>6800390</v>
      </c>
      <c r="G48" s="48"/>
      <c r="H48" s="16">
        <f t="shared" ref="H48" si="14">+H47*0.1</f>
        <v>21914657.490000002</v>
      </c>
      <c r="I48" s="79">
        <v>73322504</v>
      </c>
    </row>
    <row r="49" spans="1:8">
      <c r="A49" s="14" t="s">
        <v>88</v>
      </c>
      <c r="B49" s="15" t="s">
        <v>11</v>
      </c>
      <c r="C49" s="14"/>
      <c r="D49" s="16"/>
      <c r="E49" s="17"/>
      <c r="F49" s="16">
        <f>SUM(F47:F48)</f>
        <v>74804290</v>
      </c>
      <c r="G49" s="48"/>
      <c r="H49" s="16">
        <f>SUM(H47:H48)</f>
        <v>241061232.39000002</v>
      </c>
    </row>
    <row r="50" spans="1:8">
      <c r="A50" s="51"/>
      <c r="B50" s="52"/>
      <c r="C50" s="51"/>
      <c r="D50" s="53"/>
      <c r="E50" s="54"/>
      <c r="F50" s="53"/>
      <c r="G50" s="55"/>
      <c r="H50" s="53"/>
    </row>
    <row r="51" spans="1:8">
      <c r="A51" s="51"/>
      <c r="B51" s="52"/>
      <c r="C51" s="51"/>
      <c r="D51" s="53"/>
      <c r="E51" s="54"/>
      <c r="F51" s="53"/>
      <c r="G51" s="55"/>
      <c r="H51" s="53"/>
    </row>
    <row r="52" spans="1:8">
      <c r="B52" s="7" t="s">
        <v>4</v>
      </c>
    </row>
    <row r="53" spans="1:8">
      <c r="B53" s="74" t="s">
        <v>28</v>
      </c>
      <c r="F53" s="135" t="s">
        <v>30</v>
      </c>
      <c r="G53" s="135"/>
    </row>
    <row r="54" spans="1:8">
      <c r="B54" s="74"/>
      <c r="F54" s="76"/>
      <c r="G54" s="76"/>
    </row>
    <row r="55" spans="1:8">
      <c r="B55" s="74" t="s">
        <v>62</v>
      </c>
      <c r="F55" s="135" t="s">
        <v>31</v>
      </c>
      <c r="G55" s="135"/>
    </row>
    <row r="56" spans="1:8">
      <c r="B56" s="74"/>
      <c r="F56" s="76"/>
      <c r="G56" s="76"/>
    </row>
    <row r="57" spans="1:8" ht="13.95" customHeight="1">
      <c r="B57" s="5" t="s">
        <v>29</v>
      </c>
      <c r="F57" s="135" t="s">
        <v>42</v>
      </c>
      <c r="G57" s="135"/>
    </row>
    <row r="58" spans="1:8">
      <c r="B58" s="5"/>
      <c r="F58" s="76"/>
      <c r="G58" s="76"/>
    </row>
    <row r="59" spans="1:8">
      <c r="B59" s="7" t="s">
        <v>1</v>
      </c>
      <c r="C59" s="6"/>
      <c r="D59" s="6"/>
      <c r="E59" s="6"/>
      <c r="F59" s="76"/>
      <c r="G59" s="76"/>
    </row>
    <row r="60" spans="1:8">
      <c r="B60" s="10" t="s">
        <v>92</v>
      </c>
      <c r="C60" s="6"/>
      <c r="D60" s="6"/>
      <c r="E60" s="6"/>
      <c r="F60" s="76" t="s">
        <v>93</v>
      </c>
      <c r="G60" s="76"/>
    </row>
    <row r="61" spans="1:8">
      <c r="C61" s="6"/>
      <c r="D61" s="6"/>
      <c r="E61" s="6"/>
      <c r="F61" s="76"/>
      <c r="G61" s="76"/>
    </row>
    <row r="62" spans="1:8">
      <c r="B62" s="7" t="s">
        <v>2</v>
      </c>
      <c r="C62" s="6"/>
      <c r="D62" s="6"/>
      <c r="E62" s="6"/>
      <c r="F62" s="76"/>
      <c r="G62" s="76"/>
    </row>
    <row r="63" spans="1:8">
      <c r="B63" s="10" t="s">
        <v>33</v>
      </c>
      <c r="C63" s="6"/>
      <c r="D63" s="6"/>
      <c r="E63" s="6"/>
      <c r="F63" s="135" t="s">
        <v>41</v>
      </c>
      <c r="G63" s="135"/>
    </row>
    <row r="64" spans="1:8">
      <c r="F64" s="76"/>
      <c r="G64" s="76"/>
    </row>
    <row r="65" spans="2:6">
      <c r="B65" s="10" t="s">
        <v>94</v>
      </c>
      <c r="F65" s="10" t="s">
        <v>95</v>
      </c>
    </row>
  </sheetData>
  <mergeCells count="17">
    <mergeCell ref="A9:H9"/>
    <mergeCell ref="A1:H1"/>
    <mergeCell ref="A2:H2"/>
    <mergeCell ref="A3:H3"/>
    <mergeCell ref="B5:H5"/>
    <mergeCell ref="B6:H6"/>
    <mergeCell ref="F53:G53"/>
    <mergeCell ref="F55:G55"/>
    <mergeCell ref="F57:G57"/>
    <mergeCell ref="F63:G63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C6E9-1680-4AF2-A37C-1F7AFFF2E780}">
  <dimension ref="A1:J70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5.59765625" style="10" customWidth="1"/>
    <col min="10" max="10" width="14.69921875" style="79" customWidth="1"/>
    <col min="11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90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83"/>
      <c r="C7" s="83"/>
      <c r="D7" s="83"/>
      <c r="F7" s="83" t="s">
        <v>25</v>
      </c>
    </row>
    <row r="8" spans="1:8">
      <c r="B8" s="83"/>
      <c r="C8" s="83"/>
      <c r="D8" s="83"/>
      <c r="E8" s="83"/>
      <c r="F8" s="83"/>
    </row>
    <row r="9" spans="1:8">
      <c r="A9" s="133" t="s">
        <v>103</v>
      </c>
      <c r="B9" s="133"/>
      <c r="C9" s="133"/>
      <c r="D9" s="133"/>
      <c r="E9" s="133"/>
      <c r="F9" s="133"/>
      <c r="G9" s="133"/>
      <c r="H9" s="133"/>
    </row>
    <row r="10" spans="1:8">
      <c r="A10" s="82"/>
      <c r="B10" s="82"/>
      <c r="C10" s="82"/>
      <c r="D10" s="82"/>
      <c r="E10" s="82"/>
      <c r="F10" s="82"/>
      <c r="G10" s="82"/>
      <c r="H10" s="82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 ht="13.95" customHeight="1">
      <c r="A13" s="140" t="s">
        <v>16</v>
      </c>
      <c r="B13" s="140" t="s">
        <v>5</v>
      </c>
      <c r="C13" s="137" t="s">
        <v>12</v>
      </c>
      <c r="D13" s="137" t="s">
        <v>13</v>
      </c>
      <c r="E13" s="142" t="s">
        <v>14</v>
      </c>
      <c r="F13" s="143"/>
      <c r="G13" s="142" t="s">
        <v>15</v>
      </c>
      <c r="H13" s="143"/>
    </row>
    <row r="14" spans="1:8">
      <c r="A14" s="141"/>
      <c r="B14" s="141"/>
      <c r="C14" s="138"/>
      <c r="D14" s="138"/>
      <c r="E14" s="84" t="s">
        <v>6</v>
      </c>
      <c r="F14" s="84" t="s">
        <v>0</v>
      </c>
      <c r="G14" s="84" t="s">
        <v>6</v>
      </c>
      <c r="H14" s="84" t="s">
        <v>0</v>
      </c>
    </row>
    <row r="15" spans="1:8">
      <c r="A15" s="84">
        <v>0</v>
      </c>
      <c r="B15" s="84">
        <v>1</v>
      </c>
      <c r="C15" s="85">
        <v>2</v>
      </c>
      <c r="D15" s="85">
        <v>3</v>
      </c>
      <c r="E15" s="84">
        <v>4</v>
      </c>
      <c r="F15" s="84">
        <v>5</v>
      </c>
      <c r="G15" s="84">
        <v>6</v>
      </c>
      <c r="H15" s="84">
        <v>7</v>
      </c>
    </row>
    <row r="16" spans="1:8">
      <c r="A16" s="84"/>
      <c r="B16" s="11" t="s">
        <v>3</v>
      </c>
      <c r="C16" s="84" t="s">
        <v>27</v>
      </c>
      <c r="D16" s="27">
        <v>56000</v>
      </c>
      <c r="E16" s="3"/>
      <c r="F16" s="12"/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 ht="14.25" customHeight="1">
      <c r="A18" s="89"/>
      <c r="B18" s="90" t="s">
        <v>73</v>
      </c>
      <c r="C18" s="91" t="s">
        <v>74</v>
      </c>
      <c r="D18" s="92">
        <v>74500</v>
      </c>
      <c r="E18" s="93">
        <v>371</v>
      </c>
      <c r="F18" s="94">
        <f t="shared" ref="F18:F21" si="0">E18*D18</f>
        <v>27639500</v>
      </c>
      <c r="G18" s="95">
        <v>1530</v>
      </c>
      <c r="H18" s="94">
        <f t="shared" ref="H18:H21" si="1">G18*D18</f>
        <v>113985000</v>
      </c>
    </row>
    <row r="19" spans="1:8" ht="14.25" customHeight="1">
      <c r="A19" s="89"/>
      <c r="B19" s="90" t="s">
        <v>104</v>
      </c>
      <c r="C19" s="91" t="s">
        <v>69</v>
      </c>
      <c r="D19" s="92">
        <v>38400</v>
      </c>
      <c r="E19" s="93">
        <v>24</v>
      </c>
      <c r="F19" s="94">
        <f t="shared" si="0"/>
        <v>921600</v>
      </c>
      <c r="G19" s="95">
        <v>24</v>
      </c>
      <c r="H19" s="94">
        <f t="shared" si="1"/>
        <v>921600</v>
      </c>
    </row>
    <row r="20" spans="1:8">
      <c r="A20" s="89"/>
      <c r="B20" s="90" t="s">
        <v>75</v>
      </c>
      <c r="C20" s="91" t="s">
        <v>69</v>
      </c>
      <c r="D20" s="92">
        <v>44500</v>
      </c>
      <c r="E20" s="93"/>
      <c r="F20" s="94"/>
      <c r="G20" s="96">
        <v>5.4401999999999999</v>
      </c>
      <c r="H20" s="94">
        <f t="shared" si="1"/>
        <v>242088.9</v>
      </c>
    </row>
    <row r="21" spans="1:8">
      <c r="A21" s="89"/>
      <c r="B21" s="90" t="s">
        <v>96</v>
      </c>
      <c r="C21" s="91" t="s">
        <v>69</v>
      </c>
      <c r="D21" s="92">
        <v>47500</v>
      </c>
      <c r="E21" s="93">
        <v>34.626300000000001</v>
      </c>
      <c r="F21" s="94">
        <f t="shared" si="0"/>
        <v>1644749.25</v>
      </c>
      <c r="G21" s="96">
        <v>48.626300000000001</v>
      </c>
      <c r="H21" s="94">
        <f t="shared" si="1"/>
        <v>2309749.25</v>
      </c>
    </row>
    <row r="22" spans="1:8">
      <c r="A22" s="14" t="s">
        <v>35</v>
      </c>
      <c r="B22" s="15" t="s">
        <v>76</v>
      </c>
      <c r="C22" s="14"/>
      <c r="D22" s="28"/>
      <c r="E22" s="17"/>
      <c r="F22" s="66">
        <f>SUM(F18:F21)</f>
        <v>30205849.25</v>
      </c>
      <c r="G22" s="66"/>
      <c r="H22" s="66">
        <f t="shared" ref="H22" si="2">SUM(H18:H21)</f>
        <v>117458438.15000001</v>
      </c>
    </row>
    <row r="23" spans="1:8">
      <c r="A23" s="89"/>
      <c r="B23" s="90" t="s">
        <v>97</v>
      </c>
      <c r="C23" s="91" t="s">
        <v>100</v>
      </c>
      <c r="D23" s="92">
        <v>42500</v>
      </c>
      <c r="E23" s="93"/>
      <c r="F23" s="94"/>
      <c r="G23" s="94">
        <v>42</v>
      </c>
      <c r="H23" s="94">
        <f>+G23*D23</f>
        <v>1785000</v>
      </c>
    </row>
    <row r="24" spans="1:8">
      <c r="A24" s="89"/>
      <c r="B24" s="90" t="s">
        <v>105</v>
      </c>
      <c r="C24" s="91" t="s">
        <v>69</v>
      </c>
      <c r="D24" s="92">
        <v>35000</v>
      </c>
      <c r="E24" s="93">
        <v>40</v>
      </c>
      <c r="F24" s="94">
        <f>+D24*E24</f>
        <v>1400000</v>
      </c>
      <c r="G24" s="94">
        <v>40</v>
      </c>
      <c r="H24" s="94">
        <f>+G24*D24</f>
        <v>1400000</v>
      </c>
    </row>
    <row r="25" spans="1:8">
      <c r="A25" s="89"/>
      <c r="B25" s="90" t="s">
        <v>98</v>
      </c>
      <c r="C25" s="91" t="s">
        <v>100</v>
      </c>
      <c r="D25" s="92">
        <v>11500</v>
      </c>
      <c r="E25" s="93"/>
      <c r="F25" s="94"/>
      <c r="G25" s="94">
        <v>42</v>
      </c>
      <c r="H25" s="94">
        <f>+G25*D25</f>
        <v>483000</v>
      </c>
    </row>
    <row r="26" spans="1:8">
      <c r="A26" s="89"/>
      <c r="B26" s="97" t="s">
        <v>99</v>
      </c>
      <c r="C26" s="89"/>
      <c r="D26" s="98"/>
      <c r="E26" s="99"/>
      <c r="F26" s="100">
        <f>SUM(F23:F25)</f>
        <v>1400000</v>
      </c>
      <c r="G26" s="100"/>
      <c r="H26" s="100">
        <f t="shared" ref="H26" si="3">SUM(H23:H25)</f>
        <v>3668000</v>
      </c>
    </row>
    <row r="27" spans="1:8">
      <c r="A27" s="89"/>
      <c r="B27" s="90" t="s">
        <v>78</v>
      </c>
      <c r="C27" s="91" t="s">
        <v>79</v>
      </c>
      <c r="D27" s="92">
        <v>5500</v>
      </c>
      <c r="E27" s="93">
        <v>117</v>
      </c>
      <c r="F27" s="94">
        <f t="shared" ref="F27:F38" si="4">E27*D27</f>
        <v>643500</v>
      </c>
      <c r="G27" s="94">
        <v>238</v>
      </c>
      <c r="H27" s="94">
        <f t="shared" ref="H27:H39" si="5">G27*D27</f>
        <v>1309000</v>
      </c>
    </row>
    <row r="28" spans="1:8">
      <c r="A28" s="89"/>
      <c r="B28" s="90" t="s">
        <v>77</v>
      </c>
      <c r="C28" s="91" t="s">
        <v>79</v>
      </c>
      <c r="D28" s="92">
        <v>4200</v>
      </c>
      <c r="E28" s="93">
        <v>216</v>
      </c>
      <c r="F28" s="94">
        <f t="shared" si="4"/>
        <v>907200</v>
      </c>
      <c r="G28" s="95">
        <v>335</v>
      </c>
      <c r="H28" s="94">
        <f t="shared" si="5"/>
        <v>1407000</v>
      </c>
    </row>
    <row r="29" spans="1:8">
      <c r="A29" s="89"/>
      <c r="B29" s="90" t="s">
        <v>106</v>
      </c>
      <c r="C29" s="91" t="s">
        <v>79</v>
      </c>
      <c r="D29" s="92">
        <v>10300</v>
      </c>
      <c r="E29" s="93">
        <v>1</v>
      </c>
      <c r="F29" s="94">
        <f t="shared" si="4"/>
        <v>10300</v>
      </c>
      <c r="G29" s="95">
        <v>1</v>
      </c>
      <c r="H29" s="94">
        <f t="shared" si="5"/>
        <v>10300</v>
      </c>
    </row>
    <row r="30" spans="1:8">
      <c r="A30" s="89"/>
      <c r="B30" s="90" t="s">
        <v>108</v>
      </c>
      <c r="C30" s="91" t="s">
        <v>79</v>
      </c>
      <c r="D30" s="92">
        <v>8500</v>
      </c>
      <c r="E30" s="93">
        <v>6</v>
      </c>
      <c r="F30" s="94">
        <f t="shared" si="4"/>
        <v>51000</v>
      </c>
      <c r="G30" s="95">
        <v>6</v>
      </c>
      <c r="H30" s="94">
        <f t="shared" si="5"/>
        <v>51000</v>
      </c>
    </row>
    <row r="31" spans="1:8">
      <c r="A31" s="89"/>
      <c r="B31" s="90" t="s">
        <v>107</v>
      </c>
      <c r="C31" s="91" t="s">
        <v>79</v>
      </c>
      <c r="D31" s="92">
        <v>11500</v>
      </c>
      <c r="E31" s="93">
        <v>37</v>
      </c>
      <c r="F31" s="94">
        <f t="shared" si="4"/>
        <v>425500</v>
      </c>
      <c r="G31" s="95">
        <v>37</v>
      </c>
      <c r="H31" s="94">
        <f t="shared" si="5"/>
        <v>425500</v>
      </c>
    </row>
    <row r="32" spans="1:8">
      <c r="A32" s="91"/>
      <c r="B32" s="90" t="s">
        <v>101</v>
      </c>
      <c r="C32" s="91" t="s">
        <v>79</v>
      </c>
      <c r="D32" s="92">
        <v>9150</v>
      </c>
      <c r="E32" s="93">
        <v>10</v>
      </c>
      <c r="F32" s="94">
        <f t="shared" si="4"/>
        <v>91500</v>
      </c>
      <c r="G32" s="95">
        <v>25</v>
      </c>
      <c r="H32" s="94">
        <f t="shared" si="5"/>
        <v>228750</v>
      </c>
    </row>
    <row r="33" spans="1:9">
      <c r="A33" s="91"/>
      <c r="B33" s="90" t="s">
        <v>102</v>
      </c>
      <c r="C33" s="91" t="s">
        <v>79</v>
      </c>
      <c r="D33" s="92">
        <v>4600</v>
      </c>
      <c r="E33" s="93"/>
      <c r="F33" s="94"/>
      <c r="G33" s="95">
        <v>14</v>
      </c>
      <c r="H33" s="94">
        <f t="shared" si="5"/>
        <v>64400</v>
      </c>
    </row>
    <row r="34" spans="1:9">
      <c r="A34" s="14" t="s">
        <v>36</v>
      </c>
      <c r="B34" s="15" t="s">
        <v>80</v>
      </c>
      <c r="C34" s="67"/>
      <c r="D34" s="62"/>
      <c r="E34" s="18"/>
      <c r="F34" s="66">
        <f>SUM(F27:F33)</f>
        <v>2129000</v>
      </c>
      <c r="G34" s="66"/>
      <c r="H34" s="66">
        <f>SUM(H27:H33)</f>
        <v>3495950</v>
      </c>
    </row>
    <row r="35" spans="1:9">
      <c r="A35" s="14" t="s">
        <v>37</v>
      </c>
      <c r="B35" s="15" t="s">
        <v>81</v>
      </c>
      <c r="C35" s="67"/>
      <c r="D35" s="62"/>
      <c r="E35" s="18"/>
      <c r="F35" s="66">
        <f>+F34+F22+F26</f>
        <v>33734849.25</v>
      </c>
      <c r="G35" s="66"/>
      <c r="H35" s="66">
        <f t="shared" ref="H35" si="6">+H34+H22+H26</f>
        <v>124622388.15000001</v>
      </c>
    </row>
    <row r="36" spans="1:9">
      <c r="A36" s="84"/>
      <c r="B36" s="11" t="s">
        <v>43</v>
      </c>
      <c r="C36" s="84" t="s">
        <v>27</v>
      </c>
      <c r="D36" s="27">
        <v>65500</v>
      </c>
      <c r="E36" s="13"/>
      <c r="F36" s="12"/>
      <c r="G36" s="49">
        <f>193.5*5</f>
        <v>967.5</v>
      </c>
      <c r="H36" s="12">
        <f t="shared" si="5"/>
        <v>63371250</v>
      </c>
    </row>
    <row r="37" spans="1:9">
      <c r="A37" s="88"/>
      <c r="B37" s="11" t="s">
        <v>109</v>
      </c>
      <c r="C37" s="88" t="s">
        <v>67</v>
      </c>
      <c r="D37" s="27">
        <v>35000</v>
      </c>
      <c r="E37" s="13">
        <v>40</v>
      </c>
      <c r="F37" s="12">
        <f t="shared" si="4"/>
        <v>1400000</v>
      </c>
      <c r="G37" s="49">
        <v>40</v>
      </c>
      <c r="H37" s="12">
        <f t="shared" si="5"/>
        <v>1400000</v>
      </c>
    </row>
    <row r="38" spans="1:9">
      <c r="A38" s="84"/>
      <c r="B38" s="11" t="s">
        <v>82</v>
      </c>
      <c r="C38" s="84" t="s">
        <v>27</v>
      </c>
      <c r="D38" s="27">
        <v>11500</v>
      </c>
      <c r="E38" s="13">
        <v>1726</v>
      </c>
      <c r="F38" s="12">
        <f t="shared" si="4"/>
        <v>19849000</v>
      </c>
      <c r="G38" s="49">
        <v>4440</v>
      </c>
      <c r="H38" s="12">
        <f t="shared" si="5"/>
        <v>51060000</v>
      </c>
    </row>
    <row r="39" spans="1:9">
      <c r="A39" s="84"/>
      <c r="B39" s="11" t="s">
        <v>66</v>
      </c>
      <c r="C39" s="84" t="s">
        <v>67</v>
      </c>
      <c r="D39" s="27">
        <v>50000</v>
      </c>
      <c r="E39" s="13"/>
      <c r="F39" s="12"/>
      <c r="G39" s="49">
        <v>40</v>
      </c>
      <c r="H39" s="12">
        <f t="shared" si="5"/>
        <v>2000000</v>
      </c>
    </row>
    <row r="40" spans="1:9">
      <c r="A40" s="14" t="s">
        <v>38</v>
      </c>
      <c r="B40" s="15" t="s">
        <v>0</v>
      </c>
      <c r="C40" s="1"/>
      <c r="D40" s="28"/>
      <c r="E40" s="17"/>
      <c r="F40" s="16">
        <f>SUM(F36:F39)</f>
        <v>21249000</v>
      </c>
      <c r="G40" s="16"/>
      <c r="H40" s="16">
        <f>SUM(H36:H39)</f>
        <v>117831250</v>
      </c>
    </row>
    <row r="41" spans="1:9">
      <c r="A41" s="89"/>
      <c r="B41" s="90" t="s">
        <v>68</v>
      </c>
      <c r="C41" s="101" t="s">
        <v>69</v>
      </c>
      <c r="D41" s="92">
        <v>950</v>
      </c>
      <c r="E41" s="93">
        <v>2350</v>
      </c>
      <c r="F41" s="94">
        <f>+D41*E41</f>
        <v>2232500</v>
      </c>
      <c r="G41" s="94">
        <v>11595</v>
      </c>
      <c r="H41" s="94">
        <f>+D41*G41</f>
        <v>11015250</v>
      </c>
    </row>
    <row r="42" spans="1:9">
      <c r="A42" s="89"/>
      <c r="B42" s="90" t="s">
        <v>83</v>
      </c>
      <c r="C42" s="101" t="s">
        <v>69</v>
      </c>
      <c r="D42" s="92">
        <v>1050</v>
      </c>
      <c r="E42" s="93">
        <v>1155</v>
      </c>
      <c r="F42" s="94">
        <f t="shared" ref="F42" si="7">+D42*E42</f>
        <v>1212750</v>
      </c>
      <c r="G42" s="94">
        <v>8165</v>
      </c>
      <c r="H42" s="94">
        <f t="shared" ref="H42:H44" si="8">+D42*G42</f>
        <v>8573250</v>
      </c>
    </row>
    <row r="43" spans="1:9">
      <c r="A43" s="89"/>
      <c r="B43" s="90" t="s">
        <v>70</v>
      </c>
      <c r="C43" s="101" t="s">
        <v>69</v>
      </c>
      <c r="D43" s="92">
        <v>1100</v>
      </c>
      <c r="E43" s="93"/>
      <c r="F43" s="94"/>
      <c r="G43" s="94">
        <v>780</v>
      </c>
      <c r="H43" s="94">
        <f t="shared" si="8"/>
        <v>858000</v>
      </c>
    </row>
    <row r="44" spans="1:9">
      <c r="A44" s="89"/>
      <c r="B44" s="90" t="s">
        <v>71</v>
      </c>
      <c r="C44" s="101" t="s">
        <v>69</v>
      </c>
      <c r="D44" s="92">
        <v>1250</v>
      </c>
      <c r="E44" s="93"/>
      <c r="F44" s="94"/>
      <c r="G44" s="94">
        <v>4260</v>
      </c>
      <c r="H44" s="94">
        <f t="shared" si="8"/>
        <v>5325000</v>
      </c>
    </row>
    <row r="45" spans="1:9">
      <c r="A45" s="14" t="s">
        <v>9</v>
      </c>
      <c r="B45" s="15" t="s">
        <v>72</v>
      </c>
      <c r="C45" s="63"/>
      <c r="D45" s="62"/>
      <c r="E45" s="18"/>
      <c r="F45" s="16">
        <f>SUM(F41:F44)</f>
        <v>3445250</v>
      </c>
      <c r="G45" s="16"/>
      <c r="H45" s="16">
        <f>SUM(H41:H44)</f>
        <v>25771500</v>
      </c>
    </row>
    <row r="46" spans="1:9">
      <c r="A46" s="14" t="s">
        <v>39</v>
      </c>
      <c r="B46" s="15" t="s">
        <v>59</v>
      </c>
      <c r="C46" s="14"/>
      <c r="D46" s="28"/>
      <c r="E46" s="17"/>
      <c r="F46" s="16">
        <f>+F40+F45+F35</f>
        <v>58429099.25</v>
      </c>
      <c r="G46" s="16"/>
      <c r="H46" s="16">
        <f>+H40+H45+H35+H17</f>
        <v>271585138.14999998</v>
      </c>
      <c r="I46" s="79">
        <f>+F46*2%</f>
        <v>1168581.9850000001</v>
      </c>
    </row>
    <row r="47" spans="1:9">
      <c r="A47" s="89"/>
      <c r="B47" s="20" t="s">
        <v>52</v>
      </c>
      <c r="C47" s="21" t="s">
        <v>45</v>
      </c>
      <c r="D47" s="29">
        <v>150000</v>
      </c>
      <c r="E47" s="93"/>
      <c r="F47" s="94"/>
      <c r="G47" s="95">
        <v>2</v>
      </c>
      <c r="H47" s="94">
        <f t="shared" ref="H47" si="9">+G47*D47</f>
        <v>300000</v>
      </c>
      <c r="I47" s="80">
        <f>+F46-I46</f>
        <v>57260517.265000001</v>
      </c>
    </row>
    <row r="48" spans="1:9">
      <c r="A48" s="89"/>
      <c r="B48" s="20" t="s">
        <v>53</v>
      </c>
      <c r="C48" s="21" t="s">
        <v>54</v>
      </c>
      <c r="D48" s="29">
        <v>650000</v>
      </c>
      <c r="E48" s="93">
        <v>1</v>
      </c>
      <c r="F48" s="94">
        <f t="shared" ref="F48" si="10">+E48*D48</f>
        <v>650000</v>
      </c>
      <c r="G48" s="95">
        <v>9</v>
      </c>
      <c r="H48" s="94">
        <f>+G48*D48</f>
        <v>5850000</v>
      </c>
      <c r="I48" s="81">
        <f>+I47+F51</f>
        <v>57910517.265000001</v>
      </c>
    </row>
    <row r="49" spans="1:9">
      <c r="A49" s="89"/>
      <c r="B49" s="20" t="s">
        <v>44</v>
      </c>
      <c r="C49" s="21" t="s">
        <v>45</v>
      </c>
      <c r="D49" s="47">
        <v>117612</v>
      </c>
      <c r="E49" s="93"/>
      <c r="F49" s="94"/>
      <c r="G49" s="95">
        <v>3</v>
      </c>
      <c r="H49" s="94">
        <f t="shared" ref="H49:H50" si="11">+G49*D49</f>
        <v>352836</v>
      </c>
      <c r="I49" s="79">
        <f>+I48*0.1</f>
        <v>5791051.7265000008</v>
      </c>
    </row>
    <row r="50" spans="1:9">
      <c r="A50" s="89"/>
      <c r="B50" s="20" t="s">
        <v>46</v>
      </c>
      <c r="C50" s="21" t="s">
        <v>45</v>
      </c>
      <c r="D50" s="47">
        <v>137700</v>
      </c>
      <c r="E50" s="93"/>
      <c r="F50" s="94"/>
      <c r="G50" s="95">
        <v>1</v>
      </c>
      <c r="H50" s="94">
        <f t="shared" si="11"/>
        <v>137700</v>
      </c>
      <c r="I50" s="81">
        <f>+I49+I48</f>
        <v>63701568.991500005</v>
      </c>
    </row>
    <row r="51" spans="1:9">
      <c r="A51" s="14" t="s">
        <v>40</v>
      </c>
      <c r="B51" s="15" t="s">
        <v>55</v>
      </c>
      <c r="C51" s="14"/>
      <c r="D51" s="16"/>
      <c r="E51" s="17"/>
      <c r="F51" s="16">
        <f>SUM(F47:F50)</f>
        <v>650000</v>
      </c>
      <c r="G51" s="50"/>
      <c r="H51" s="16">
        <f t="shared" ref="H51" si="12">SUM(H47:H50)</f>
        <v>6640536</v>
      </c>
    </row>
    <row r="52" spans="1:9">
      <c r="A52" s="14" t="s">
        <v>85</v>
      </c>
      <c r="B52" s="15" t="s">
        <v>60</v>
      </c>
      <c r="C52" s="14"/>
      <c r="D52" s="16"/>
      <c r="E52" s="17"/>
      <c r="F52" s="16">
        <f>+F51</f>
        <v>650000</v>
      </c>
      <c r="G52" s="48"/>
      <c r="H52" s="16">
        <f>+H51</f>
        <v>6640536</v>
      </c>
      <c r="I52" s="79"/>
    </row>
    <row r="53" spans="1:9">
      <c r="A53" s="14" t="s">
        <v>86</v>
      </c>
      <c r="B53" s="15" t="s">
        <v>61</v>
      </c>
      <c r="C53" s="14"/>
      <c r="D53" s="16"/>
      <c r="E53" s="17"/>
      <c r="F53" s="16">
        <f>F46+F52</f>
        <v>59079099.25</v>
      </c>
      <c r="G53" s="48"/>
      <c r="H53" s="16">
        <f t="shared" ref="H53" si="13">H46+H52</f>
        <v>278225674.14999998</v>
      </c>
      <c r="I53" s="79"/>
    </row>
    <row r="54" spans="1:9">
      <c r="A54" s="14" t="s">
        <v>87</v>
      </c>
      <c r="B54" s="15" t="s">
        <v>7</v>
      </c>
      <c r="C54" s="14"/>
      <c r="D54" s="16"/>
      <c r="E54" s="17"/>
      <c r="F54" s="16">
        <f>+F53*0.1</f>
        <v>5907909.9250000007</v>
      </c>
      <c r="G54" s="48"/>
      <c r="H54" s="16">
        <f t="shared" ref="H54" si="14">+H53*0.1</f>
        <v>27822567.414999999</v>
      </c>
      <c r="I54" s="79"/>
    </row>
    <row r="55" spans="1:9">
      <c r="A55" s="14" t="s">
        <v>88</v>
      </c>
      <c r="B55" s="15" t="s">
        <v>11</v>
      </c>
      <c r="C55" s="14"/>
      <c r="D55" s="16"/>
      <c r="E55" s="17"/>
      <c r="F55" s="16">
        <f>SUM(F53:F54)</f>
        <v>64987009.174999997</v>
      </c>
      <c r="G55" s="48"/>
      <c r="H55" s="16">
        <f>SUM(H53:H54)</f>
        <v>306048241.565</v>
      </c>
    </row>
    <row r="57" spans="1:9">
      <c r="B57" s="7" t="s">
        <v>4</v>
      </c>
    </row>
    <row r="58" spans="1:9">
      <c r="B58" s="87" t="s">
        <v>28</v>
      </c>
      <c r="F58" s="86" t="s">
        <v>30</v>
      </c>
      <c r="G58" s="86"/>
    </row>
    <row r="59" spans="1:9">
      <c r="B59" s="87"/>
      <c r="F59" s="86"/>
      <c r="G59" s="86"/>
    </row>
    <row r="60" spans="1:9">
      <c r="B60" s="87" t="s">
        <v>62</v>
      </c>
      <c r="F60" s="86" t="s">
        <v>31</v>
      </c>
      <c r="G60" s="86"/>
    </row>
    <row r="61" spans="1:9" ht="13.95" customHeight="1">
      <c r="B61" s="87"/>
      <c r="F61" s="86"/>
      <c r="G61" s="86"/>
    </row>
    <row r="62" spans="1:9">
      <c r="B62" s="5" t="s">
        <v>29</v>
      </c>
      <c r="F62" s="86" t="s">
        <v>42</v>
      </c>
      <c r="G62" s="86"/>
    </row>
    <row r="63" spans="1:9">
      <c r="B63" s="5"/>
      <c r="F63" s="86"/>
      <c r="G63" s="86"/>
    </row>
    <row r="64" spans="1:9">
      <c r="B64" s="7" t="s">
        <v>1</v>
      </c>
      <c r="C64" s="6"/>
      <c r="D64" s="6"/>
      <c r="E64" s="6"/>
      <c r="F64" s="86"/>
      <c r="G64" s="86"/>
    </row>
    <row r="65" spans="2:7">
      <c r="B65" s="10" t="s">
        <v>92</v>
      </c>
      <c r="C65" s="6"/>
      <c r="D65" s="6"/>
      <c r="E65" s="6"/>
      <c r="F65" s="86" t="s">
        <v>93</v>
      </c>
      <c r="G65" s="86"/>
    </row>
    <row r="66" spans="2:7">
      <c r="C66" s="6"/>
      <c r="D66" s="6"/>
      <c r="E66" s="6"/>
      <c r="F66" s="86"/>
      <c r="G66" s="86"/>
    </row>
    <row r="67" spans="2:7">
      <c r="B67" s="7" t="s">
        <v>2</v>
      </c>
      <c r="C67" s="6"/>
      <c r="D67" s="6"/>
      <c r="E67" s="6"/>
      <c r="F67" s="86"/>
      <c r="G67" s="86"/>
    </row>
    <row r="68" spans="2:7">
      <c r="B68" s="10" t="s">
        <v>33</v>
      </c>
      <c r="C68" s="6"/>
      <c r="D68" s="6"/>
      <c r="E68" s="6"/>
      <c r="F68" s="86" t="s">
        <v>41</v>
      </c>
      <c r="G68" s="86"/>
    </row>
    <row r="69" spans="2:7">
      <c r="F69" s="86"/>
      <c r="G69" s="86"/>
    </row>
    <row r="70" spans="2:7">
      <c r="B70" s="10" t="s">
        <v>94</v>
      </c>
      <c r="F70" s="10" t="s">
        <v>95</v>
      </c>
    </row>
  </sheetData>
  <mergeCells count="13">
    <mergeCell ref="A9:H9"/>
    <mergeCell ref="A1:H1"/>
    <mergeCell ref="A2:H2"/>
    <mergeCell ref="A3:H3"/>
    <mergeCell ref="B5:H5"/>
    <mergeCell ref="B6:H6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41B6-0B8A-451B-A1BD-56F2ECCC5565}">
  <dimension ref="A1:J90"/>
  <sheetViews>
    <sheetView topLeftCell="A46" workbookViewId="0">
      <selection activeCell="H75" sqref="H75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6.5" style="10" customWidth="1"/>
    <col min="10" max="10" width="14.69921875" style="79" customWidth="1"/>
    <col min="11" max="16384" width="9" style="10"/>
  </cols>
  <sheetData>
    <row r="1" spans="1:8">
      <c r="A1" s="133" t="s">
        <v>20</v>
      </c>
      <c r="B1" s="133"/>
      <c r="C1" s="133"/>
      <c r="D1" s="133"/>
      <c r="E1" s="133"/>
      <c r="F1" s="133"/>
      <c r="G1" s="133"/>
      <c r="H1" s="133"/>
    </row>
    <row r="2" spans="1:8">
      <c r="A2" s="133" t="s">
        <v>21</v>
      </c>
      <c r="B2" s="133"/>
      <c r="C2" s="133"/>
      <c r="D2" s="133"/>
      <c r="E2" s="133"/>
      <c r="F2" s="133"/>
      <c r="G2" s="133"/>
      <c r="H2" s="133"/>
    </row>
    <row r="3" spans="1:8">
      <c r="A3" s="133" t="s">
        <v>90</v>
      </c>
      <c r="B3" s="133"/>
      <c r="C3" s="133"/>
      <c r="D3" s="133"/>
      <c r="E3" s="133"/>
      <c r="F3" s="133"/>
      <c r="G3" s="133"/>
      <c r="H3" s="133"/>
    </row>
    <row r="5" spans="1:8">
      <c r="B5" s="134" t="s">
        <v>24</v>
      </c>
      <c r="C5" s="134"/>
      <c r="D5" s="134"/>
      <c r="E5" s="134"/>
      <c r="F5" s="134"/>
      <c r="G5" s="134"/>
      <c r="H5" s="134"/>
    </row>
    <row r="6" spans="1:8">
      <c r="B6" s="134" t="s">
        <v>17</v>
      </c>
      <c r="C6" s="134"/>
      <c r="D6" s="134"/>
      <c r="E6" s="134"/>
      <c r="F6" s="134"/>
      <c r="G6" s="134"/>
      <c r="H6" s="134"/>
    </row>
    <row r="7" spans="1:8">
      <c r="B7" s="103"/>
      <c r="C7" s="103"/>
      <c r="D7" s="103"/>
      <c r="F7" s="103" t="s">
        <v>25</v>
      </c>
    </row>
    <row r="8" spans="1:8">
      <c r="B8" s="103"/>
      <c r="C8" s="103"/>
      <c r="D8" s="103"/>
      <c r="E8" s="103"/>
      <c r="F8" s="103"/>
    </row>
    <row r="9" spans="1:8">
      <c r="A9" s="133" t="s">
        <v>110</v>
      </c>
      <c r="B9" s="133"/>
      <c r="C9" s="133"/>
      <c r="D9" s="133"/>
      <c r="E9" s="133"/>
      <c r="F9" s="133"/>
      <c r="G9" s="133"/>
      <c r="H9" s="133"/>
    </row>
    <row r="10" spans="1:8">
      <c r="A10" s="102"/>
      <c r="B10" s="102"/>
      <c r="C10" s="102"/>
      <c r="D10" s="102"/>
      <c r="E10" s="102"/>
      <c r="F10" s="102"/>
      <c r="G10" s="102"/>
      <c r="H10" s="102"/>
    </row>
    <row r="11" spans="1:8">
      <c r="A11" s="133" t="s">
        <v>26</v>
      </c>
      <c r="B11" s="133"/>
      <c r="C11" s="133"/>
      <c r="D11" s="133"/>
      <c r="E11" s="133"/>
      <c r="F11" s="133"/>
      <c r="G11" s="133"/>
      <c r="H11" s="133"/>
    </row>
    <row r="13" spans="1:8" ht="13.95" customHeight="1">
      <c r="A13" s="140" t="s">
        <v>16</v>
      </c>
      <c r="B13" s="140" t="s">
        <v>5</v>
      </c>
      <c r="C13" s="137" t="s">
        <v>12</v>
      </c>
      <c r="D13" s="137" t="s">
        <v>13</v>
      </c>
      <c r="E13" s="142" t="s">
        <v>14</v>
      </c>
      <c r="F13" s="143"/>
      <c r="G13" s="142" t="s">
        <v>15</v>
      </c>
      <c r="H13" s="143"/>
    </row>
    <row r="14" spans="1:8">
      <c r="A14" s="141"/>
      <c r="B14" s="141"/>
      <c r="C14" s="138"/>
      <c r="D14" s="138"/>
      <c r="E14" s="105" t="s">
        <v>6</v>
      </c>
      <c r="F14" s="105" t="s">
        <v>0</v>
      </c>
      <c r="G14" s="105" t="s">
        <v>6</v>
      </c>
      <c r="H14" s="105" t="s">
        <v>0</v>
      </c>
    </row>
    <row r="15" spans="1:8">
      <c r="A15" s="105">
        <v>0</v>
      </c>
      <c r="B15" s="105">
        <v>1</v>
      </c>
      <c r="C15" s="106">
        <v>2</v>
      </c>
      <c r="D15" s="106">
        <v>3</v>
      </c>
      <c r="E15" s="105">
        <v>4</v>
      </c>
      <c r="F15" s="105">
        <v>5</v>
      </c>
      <c r="G15" s="105">
        <v>6</v>
      </c>
      <c r="H15" s="105">
        <v>7</v>
      </c>
    </row>
    <row r="16" spans="1:8">
      <c r="A16" s="105"/>
      <c r="B16" s="11" t="s">
        <v>3</v>
      </c>
      <c r="C16" s="105" t="s">
        <v>27</v>
      </c>
      <c r="D16" s="27">
        <v>56000</v>
      </c>
      <c r="E16" s="3"/>
      <c r="F16" s="12"/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 ht="14.25" customHeight="1">
      <c r="A18" s="89"/>
      <c r="B18" s="90" t="s">
        <v>73</v>
      </c>
      <c r="C18" s="91" t="s">
        <v>74</v>
      </c>
      <c r="D18" s="92">
        <v>74500</v>
      </c>
      <c r="E18" s="93"/>
      <c r="F18" s="94">
        <f t="shared" ref="F18:F21" si="0">E18*D18</f>
        <v>0</v>
      </c>
      <c r="G18" s="95">
        <v>1530</v>
      </c>
      <c r="H18" s="94">
        <f t="shared" ref="H18:H21" si="1">G18*D18</f>
        <v>113985000</v>
      </c>
    </row>
    <row r="19" spans="1:8" ht="14.25" customHeight="1">
      <c r="A19" s="89"/>
      <c r="B19" s="90" t="s">
        <v>104</v>
      </c>
      <c r="C19" s="91" t="s">
        <v>69</v>
      </c>
      <c r="D19" s="92">
        <v>38400</v>
      </c>
      <c r="E19" s="93"/>
      <c r="F19" s="94">
        <f t="shared" si="0"/>
        <v>0</v>
      </c>
      <c r="G19" s="95">
        <v>24</v>
      </c>
      <c r="H19" s="94">
        <f t="shared" si="1"/>
        <v>921600</v>
      </c>
    </row>
    <row r="20" spans="1:8">
      <c r="A20" s="89"/>
      <c r="B20" s="90" t="s">
        <v>75</v>
      </c>
      <c r="C20" s="91" t="s">
        <v>69</v>
      </c>
      <c r="D20" s="92">
        <v>44500</v>
      </c>
      <c r="E20" s="93"/>
      <c r="F20" s="94"/>
      <c r="G20" s="96">
        <v>5.4401999999999999</v>
      </c>
      <c r="H20" s="94">
        <f t="shared" si="1"/>
        <v>242088.9</v>
      </c>
    </row>
    <row r="21" spans="1:8">
      <c r="A21" s="89"/>
      <c r="B21" s="90" t="s">
        <v>96</v>
      </c>
      <c r="C21" s="91" t="s">
        <v>69</v>
      </c>
      <c r="D21" s="92">
        <v>47500</v>
      </c>
      <c r="E21" s="93"/>
      <c r="F21" s="94">
        <f t="shared" si="0"/>
        <v>0</v>
      </c>
      <c r="G21" s="96">
        <v>48.626300000000001</v>
      </c>
      <c r="H21" s="94">
        <f t="shared" si="1"/>
        <v>2309749.25</v>
      </c>
    </row>
    <row r="22" spans="1:8">
      <c r="A22" s="14" t="s">
        <v>35</v>
      </c>
      <c r="B22" s="15" t="s">
        <v>76</v>
      </c>
      <c r="C22" s="14"/>
      <c r="D22" s="28"/>
      <c r="E22" s="17"/>
      <c r="F22" s="109">
        <f>SUM(F18:F21)</f>
        <v>0</v>
      </c>
      <c r="G22" s="109"/>
      <c r="H22" s="109">
        <f t="shared" ref="H22" si="2">SUM(H18:H21)</f>
        <v>117458438.15000001</v>
      </c>
    </row>
    <row r="23" spans="1:8">
      <c r="A23" s="89"/>
      <c r="B23" s="90" t="s">
        <v>97</v>
      </c>
      <c r="C23" s="91" t="s">
        <v>100</v>
      </c>
      <c r="D23" s="92">
        <v>42500</v>
      </c>
      <c r="E23" s="93"/>
      <c r="F23" s="94"/>
      <c r="G23" s="94">
        <v>42</v>
      </c>
      <c r="H23" s="94">
        <f>+G23*D23</f>
        <v>1785000</v>
      </c>
    </row>
    <row r="24" spans="1:8">
      <c r="A24" s="89"/>
      <c r="B24" s="90" t="s">
        <v>105</v>
      </c>
      <c r="C24" s="91" t="s">
        <v>69</v>
      </c>
      <c r="D24" s="92">
        <v>35000</v>
      </c>
      <c r="E24" s="93"/>
      <c r="F24" s="94">
        <f>+D24*E24</f>
        <v>0</v>
      </c>
      <c r="G24" s="94">
        <v>40</v>
      </c>
      <c r="H24" s="94">
        <f>+G24*D24</f>
        <v>1400000</v>
      </c>
    </row>
    <row r="25" spans="1:8">
      <c r="A25" s="89"/>
      <c r="B25" s="90" t="s">
        <v>98</v>
      </c>
      <c r="C25" s="91" t="s">
        <v>100</v>
      </c>
      <c r="D25" s="92">
        <v>11500</v>
      </c>
      <c r="E25" s="93"/>
      <c r="F25" s="94"/>
      <c r="G25" s="94">
        <v>42</v>
      </c>
      <c r="H25" s="94">
        <f>+G25*D25</f>
        <v>483000</v>
      </c>
    </row>
    <row r="26" spans="1:8">
      <c r="A26" s="89"/>
      <c r="B26" s="97" t="s">
        <v>99</v>
      </c>
      <c r="C26" s="89"/>
      <c r="D26" s="98"/>
      <c r="E26" s="99"/>
      <c r="F26" s="100">
        <f>SUM(F23:F25)</f>
        <v>0</v>
      </c>
      <c r="G26" s="100"/>
      <c r="H26" s="100">
        <f t="shared" ref="H26" si="3">SUM(H23:H25)</f>
        <v>3668000</v>
      </c>
    </row>
    <row r="27" spans="1:8">
      <c r="A27" s="89"/>
      <c r="B27" s="110" t="s">
        <v>111</v>
      </c>
      <c r="C27" s="111" t="s">
        <v>79</v>
      </c>
      <c r="D27" s="112">
        <v>8500</v>
      </c>
      <c r="E27" s="99">
        <v>15</v>
      </c>
      <c r="F27" s="94">
        <f t="shared" ref="F27:F40" si="4">E27*D27</f>
        <v>127500</v>
      </c>
      <c r="G27" s="100">
        <v>15</v>
      </c>
      <c r="H27" s="94">
        <f t="shared" ref="H27:H41" si="5">G27*D27</f>
        <v>127500</v>
      </c>
    </row>
    <row r="28" spans="1:8">
      <c r="A28" s="89"/>
      <c r="B28" s="110" t="s">
        <v>112</v>
      </c>
      <c r="C28" s="111" t="s">
        <v>79</v>
      </c>
      <c r="D28" s="112">
        <v>9600</v>
      </c>
      <c r="E28" s="99">
        <v>4</v>
      </c>
      <c r="F28" s="94">
        <f t="shared" si="4"/>
        <v>38400</v>
      </c>
      <c r="G28" s="100">
        <v>4</v>
      </c>
      <c r="H28" s="94">
        <f t="shared" si="5"/>
        <v>38400</v>
      </c>
    </row>
    <row r="29" spans="1:8">
      <c r="A29" s="89"/>
      <c r="B29" s="90" t="s">
        <v>78</v>
      </c>
      <c r="C29" s="91" t="s">
        <v>79</v>
      </c>
      <c r="D29" s="92">
        <v>5500</v>
      </c>
      <c r="E29" s="93"/>
      <c r="F29" s="94">
        <f t="shared" si="4"/>
        <v>0</v>
      </c>
      <c r="G29" s="94">
        <v>238</v>
      </c>
      <c r="H29" s="94">
        <f t="shared" si="5"/>
        <v>1309000</v>
      </c>
    </row>
    <row r="30" spans="1:8">
      <c r="A30" s="89"/>
      <c r="B30" s="90" t="s">
        <v>77</v>
      </c>
      <c r="C30" s="91" t="s">
        <v>79</v>
      </c>
      <c r="D30" s="92">
        <v>4200</v>
      </c>
      <c r="E30" s="93"/>
      <c r="F30" s="94">
        <f t="shared" si="4"/>
        <v>0</v>
      </c>
      <c r="G30" s="95">
        <v>335</v>
      </c>
      <c r="H30" s="94">
        <f t="shared" si="5"/>
        <v>1407000</v>
      </c>
    </row>
    <row r="31" spans="1:8">
      <c r="A31" s="89"/>
      <c r="B31" s="90" t="s">
        <v>106</v>
      </c>
      <c r="C31" s="91" t="s">
        <v>79</v>
      </c>
      <c r="D31" s="92">
        <v>10300</v>
      </c>
      <c r="E31" s="93"/>
      <c r="F31" s="94">
        <f t="shared" si="4"/>
        <v>0</v>
      </c>
      <c r="G31" s="95">
        <v>1</v>
      </c>
      <c r="H31" s="94">
        <f t="shared" si="5"/>
        <v>10300</v>
      </c>
    </row>
    <row r="32" spans="1:8">
      <c r="A32" s="89"/>
      <c r="B32" s="90" t="s">
        <v>108</v>
      </c>
      <c r="C32" s="91" t="s">
        <v>79</v>
      </c>
      <c r="D32" s="92">
        <v>8500</v>
      </c>
      <c r="E32" s="93"/>
      <c r="F32" s="94">
        <f t="shared" si="4"/>
        <v>0</v>
      </c>
      <c r="G32" s="95">
        <v>6</v>
      </c>
      <c r="H32" s="94">
        <f t="shared" si="5"/>
        <v>51000</v>
      </c>
    </row>
    <row r="33" spans="1:9">
      <c r="A33" s="89"/>
      <c r="B33" s="90" t="s">
        <v>107</v>
      </c>
      <c r="C33" s="91" t="s">
        <v>79</v>
      </c>
      <c r="D33" s="92">
        <v>11500</v>
      </c>
      <c r="E33" s="93"/>
      <c r="F33" s="94">
        <f t="shared" si="4"/>
        <v>0</v>
      </c>
      <c r="G33" s="95">
        <v>37</v>
      </c>
      <c r="H33" s="94">
        <f t="shared" si="5"/>
        <v>425500</v>
      </c>
    </row>
    <row r="34" spans="1:9">
      <c r="A34" s="91"/>
      <c r="B34" s="90" t="s">
        <v>101</v>
      </c>
      <c r="C34" s="91" t="s">
        <v>79</v>
      </c>
      <c r="D34" s="92">
        <v>9150</v>
      </c>
      <c r="E34" s="93"/>
      <c r="F34" s="94">
        <f t="shared" si="4"/>
        <v>0</v>
      </c>
      <c r="G34" s="95">
        <v>25</v>
      </c>
      <c r="H34" s="94">
        <f t="shared" si="5"/>
        <v>228750</v>
      </c>
    </row>
    <row r="35" spans="1:9">
      <c r="A35" s="91"/>
      <c r="B35" s="90" t="s">
        <v>102</v>
      </c>
      <c r="C35" s="91" t="s">
        <v>79</v>
      </c>
      <c r="D35" s="92">
        <v>4600</v>
      </c>
      <c r="E35" s="93"/>
      <c r="F35" s="94"/>
      <c r="G35" s="95">
        <v>14</v>
      </c>
      <c r="H35" s="94">
        <f t="shared" si="5"/>
        <v>64400</v>
      </c>
    </row>
    <row r="36" spans="1:9">
      <c r="A36" s="14" t="s">
        <v>36</v>
      </c>
      <c r="B36" s="15" t="s">
        <v>80</v>
      </c>
      <c r="C36" s="67"/>
      <c r="D36" s="62"/>
      <c r="E36" s="109"/>
      <c r="F36" s="109">
        <f>SUM(F27:F35)</f>
        <v>165900</v>
      </c>
      <c r="G36" s="109"/>
      <c r="H36" s="109">
        <f t="shared" ref="H36" si="6">SUM(H27:H35)</f>
        <v>3661850</v>
      </c>
    </row>
    <row r="37" spans="1:9">
      <c r="A37" s="14" t="s">
        <v>37</v>
      </c>
      <c r="B37" s="15" t="s">
        <v>81</v>
      </c>
      <c r="C37" s="67"/>
      <c r="D37" s="62"/>
      <c r="E37" s="109"/>
      <c r="F37" s="109">
        <f t="shared" ref="F37" si="7">+F36+F22+F26</f>
        <v>165900</v>
      </c>
      <c r="G37" s="109"/>
      <c r="H37" s="109">
        <f t="shared" ref="H37" si="8">+H36+H22+H26</f>
        <v>124788288.15000001</v>
      </c>
    </row>
    <row r="38" spans="1:9">
      <c r="A38" s="105"/>
      <c r="B38" s="11" t="s">
        <v>43</v>
      </c>
      <c r="C38" s="105" t="s">
        <v>27</v>
      </c>
      <c r="D38" s="27">
        <v>65500</v>
      </c>
      <c r="E38" s="13">
        <v>93.5</v>
      </c>
      <c r="F38" s="12">
        <f t="shared" si="4"/>
        <v>6124250</v>
      </c>
      <c r="G38" s="49">
        <v>1061</v>
      </c>
      <c r="H38" s="12">
        <f t="shared" si="5"/>
        <v>69495500</v>
      </c>
    </row>
    <row r="39" spans="1:9">
      <c r="A39" s="105"/>
      <c r="B39" s="11" t="s">
        <v>109</v>
      </c>
      <c r="C39" s="105" t="s">
        <v>67</v>
      </c>
      <c r="D39" s="27">
        <v>35000</v>
      </c>
      <c r="E39" s="13"/>
      <c r="F39" s="12">
        <f t="shared" si="4"/>
        <v>0</v>
      </c>
      <c r="G39" s="49">
        <v>40</v>
      </c>
      <c r="H39" s="12">
        <f t="shared" si="5"/>
        <v>1400000</v>
      </c>
    </row>
    <row r="40" spans="1:9">
      <c r="A40" s="105"/>
      <c r="B40" s="11" t="s">
        <v>82</v>
      </c>
      <c r="C40" s="105" t="s">
        <v>27</v>
      </c>
      <c r="D40" s="27">
        <v>11500</v>
      </c>
      <c r="E40" s="13">
        <v>250</v>
      </c>
      <c r="F40" s="12">
        <f t="shared" si="4"/>
        <v>2875000</v>
      </c>
      <c r="G40" s="49">
        <v>4690</v>
      </c>
      <c r="H40" s="12">
        <f t="shared" si="5"/>
        <v>53935000</v>
      </c>
    </row>
    <row r="41" spans="1:9">
      <c r="A41" s="105"/>
      <c r="B41" s="11" t="s">
        <v>66</v>
      </c>
      <c r="C41" s="105" t="s">
        <v>67</v>
      </c>
      <c r="D41" s="27">
        <v>50000</v>
      </c>
      <c r="E41" s="13"/>
      <c r="F41" s="12"/>
      <c r="G41" s="49">
        <v>40</v>
      </c>
      <c r="H41" s="12">
        <f t="shared" si="5"/>
        <v>2000000</v>
      </c>
    </row>
    <row r="42" spans="1:9">
      <c r="A42" s="14" t="s">
        <v>38</v>
      </c>
      <c r="B42" s="15" t="s">
        <v>0</v>
      </c>
      <c r="C42" s="1"/>
      <c r="D42" s="28"/>
      <c r="E42" s="17"/>
      <c r="F42" s="16">
        <f>SUM(F38:F41)</f>
        <v>8999250</v>
      </c>
      <c r="G42" s="16"/>
      <c r="H42" s="16">
        <f>SUM(H38:H41)</f>
        <v>126830500</v>
      </c>
    </row>
    <row r="43" spans="1:9">
      <c r="A43" s="89"/>
      <c r="B43" s="90" t="s">
        <v>68</v>
      </c>
      <c r="C43" s="101" t="s">
        <v>69</v>
      </c>
      <c r="D43" s="92">
        <v>950</v>
      </c>
      <c r="E43" s="93">
        <v>1380</v>
      </c>
      <c r="F43" s="94">
        <f>+D43*E43</f>
        <v>1311000</v>
      </c>
      <c r="G43" s="94">
        <v>12975</v>
      </c>
      <c r="H43" s="94">
        <f>+D43*G43</f>
        <v>12326250</v>
      </c>
    </row>
    <row r="44" spans="1:9">
      <c r="A44" s="89"/>
      <c r="B44" s="90" t="s">
        <v>83</v>
      </c>
      <c r="C44" s="101" t="s">
        <v>69</v>
      </c>
      <c r="D44" s="92">
        <v>1050</v>
      </c>
      <c r="E44" s="93">
        <v>980</v>
      </c>
      <c r="F44" s="94">
        <f t="shared" ref="F44" si="9">+D44*E44</f>
        <v>1029000</v>
      </c>
      <c r="G44" s="94">
        <v>9145</v>
      </c>
      <c r="H44" s="94">
        <f t="shared" ref="H44:H46" si="10">+D44*G44</f>
        <v>9602250</v>
      </c>
    </row>
    <row r="45" spans="1:9">
      <c r="A45" s="89"/>
      <c r="B45" s="90" t="s">
        <v>70</v>
      </c>
      <c r="C45" s="101" t="s">
        <v>69</v>
      </c>
      <c r="D45" s="92">
        <v>1100</v>
      </c>
      <c r="E45" s="93"/>
      <c r="F45" s="94"/>
      <c r="G45" s="94">
        <v>780</v>
      </c>
      <c r="H45" s="94">
        <f t="shared" si="10"/>
        <v>858000</v>
      </c>
    </row>
    <row r="46" spans="1:9">
      <c r="A46" s="89"/>
      <c r="B46" s="90" t="s">
        <v>71</v>
      </c>
      <c r="C46" s="101" t="s">
        <v>69</v>
      </c>
      <c r="D46" s="92">
        <v>1250</v>
      </c>
      <c r="E46" s="93"/>
      <c r="F46" s="94"/>
      <c r="G46" s="94">
        <v>4260</v>
      </c>
      <c r="H46" s="94">
        <f t="shared" si="10"/>
        <v>5325000</v>
      </c>
    </row>
    <row r="47" spans="1:9">
      <c r="A47" s="14" t="s">
        <v>9</v>
      </c>
      <c r="B47" s="15" t="s">
        <v>72</v>
      </c>
      <c r="C47" s="63"/>
      <c r="D47" s="62"/>
      <c r="E47" s="18"/>
      <c r="F47" s="16">
        <f>SUM(F43:F46)</f>
        <v>2340000</v>
      </c>
      <c r="G47" s="16"/>
      <c r="H47" s="16">
        <f>SUM(H43:H46)</f>
        <v>28111500</v>
      </c>
    </row>
    <row r="48" spans="1:9">
      <c r="A48" s="14" t="s">
        <v>39</v>
      </c>
      <c r="B48" s="15" t="s">
        <v>59</v>
      </c>
      <c r="C48" s="14"/>
      <c r="D48" s="28"/>
      <c r="E48" s="17"/>
      <c r="F48" s="16">
        <f>+F42+F47+F37</f>
        <v>11505150</v>
      </c>
      <c r="G48" s="16"/>
      <c r="H48" s="16">
        <f>+H42+H47+H37+H17</f>
        <v>283090288.14999998</v>
      </c>
      <c r="I48" s="79"/>
    </row>
    <row r="49" spans="1:9">
      <c r="A49" s="89"/>
      <c r="B49" s="20" t="s">
        <v>52</v>
      </c>
      <c r="C49" s="21" t="s">
        <v>45</v>
      </c>
      <c r="D49" s="29">
        <v>150000</v>
      </c>
      <c r="E49" s="93"/>
      <c r="F49" s="94"/>
      <c r="G49" s="95">
        <v>2</v>
      </c>
      <c r="H49" s="94">
        <f t="shared" ref="H49" si="11">+G49*D49</f>
        <v>300000</v>
      </c>
      <c r="I49" s="80"/>
    </row>
    <row r="50" spans="1:9">
      <c r="A50" s="89"/>
      <c r="B50" s="20" t="s">
        <v>53</v>
      </c>
      <c r="C50" s="21" t="s">
        <v>54</v>
      </c>
      <c r="D50" s="29">
        <v>650000</v>
      </c>
      <c r="E50" s="93">
        <v>1</v>
      </c>
      <c r="F50" s="94">
        <f t="shared" ref="F50" si="12">+E50*D50</f>
        <v>650000</v>
      </c>
      <c r="G50" s="95">
        <v>10</v>
      </c>
      <c r="H50" s="94">
        <f>+G50*D50</f>
        <v>6500000</v>
      </c>
      <c r="I50" s="81"/>
    </row>
    <row r="51" spans="1:9">
      <c r="A51" s="89"/>
      <c r="B51" s="20" t="s">
        <v>44</v>
      </c>
      <c r="C51" s="21" t="s">
        <v>45</v>
      </c>
      <c r="D51" s="47">
        <v>117612</v>
      </c>
      <c r="E51" s="93"/>
      <c r="F51" s="94"/>
      <c r="G51" s="95">
        <v>3</v>
      </c>
      <c r="H51" s="94">
        <f t="shared" ref="H51:H52" si="13">+G51*D51</f>
        <v>352836</v>
      </c>
      <c r="I51" s="79"/>
    </row>
    <row r="52" spans="1:9">
      <c r="A52" s="89"/>
      <c r="B52" s="20" t="s">
        <v>46</v>
      </c>
      <c r="C52" s="21" t="s">
        <v>45</v>
      </c>
      <c r="D52" s="47">
        <v>137700</v>
      </c>
      <c r="E52" s="93"/>
      <c r="F52" s="94"/>
      <c r="G52" s="95">
        <v>1</v>
      </c>
      <c r="H52" s="94">
        <f t="shared" si="13"/>
        <v>137700</v>
      </c>
      <c r="I52" s="81"/>
    </row>
    <row r="53" spans="1:9">
      <c r="A53" s="14" t="s">
        <v>40</v>
      </c>
      <c r="B53" s="15" t="s">
        <v>55</v>
      </c>
      <c r="C53" s="14"/>
      <c r="D53" s="16"/>
      <c r="E53" s="17"/>
      <c r="F53" s="16">
        <f>SUM(F49:F52)</f>
        <v>650000</v>
      </c>
      <c r="G53" s="50"/>
      <c r="H53" s="16">
        <f>SUM(H49:H52)</f>
        <v>7290536</v>
      </c>
      <c r="I53" s="81"/>
    </row>
    <row r="54" spans="1:9">
      <c r="A54" s="89"/>
      <c r="B54" s="45" t="s">
        <v>113</v>
      </c>
      <c r="C54" s="46" t="s">
        <v>79</v>
      </c>
      <c r="D54" s="47">
        <v>22500</v>
      </c>
      <c r="E54" s="93">
        <v>37</v>
      </c>
      <c r="F54" s="94">
        <f>+D54*E54</f>
        <v>832500</v>
      </c>
      <c r="G54" s="95">
        <f>+E54</f>
        <v>37</v>
      </c>
      <c r="H54" s="94">
        <f>+D54*G54</f>
        <v>832500</v>
      </c>
      <c r="I54" s="81"/>
    </row>
    <row r="55" spans="1:9">
      <c r="A55" s="89"/>
      <c r="B55" s="45" t="s">
        <v>114</v>
      </c>
      <c r="C55" s="111" t="s">
        <v>79</v>
      </c>
      <c r="D55" s="112">
        <v>31950</v>
      </c>
      <c r="E55" s="93">
        <v>1</v>
      </c>
      <c r="F55" s="94">
        <f t="shared" ref="F55:F68" si="14">+D55*E55</f>
        <v>31950</v>
      </c>
      <c r="G55" s="95">
        <f t="shared" ref="G55:G68" si="15">+E55</f>
        <v>1</v>
      </c>
      <c r="H55" s="94">
        <f t="shared" ref="H55:H68" si="16">+D55*G55</f>
        <v>31950</v>
      </c>
      <c r="I55" s="81"/>
    </row>
    <row r="56" spans="1:9">
      <c r="A56" s="89"/>
      <c r="B56" s="45" t="s">
        <v>115</v>
      </c>
      <c r="C56" s="111" t="s">
        <v>79</v>
      </c>
      <c r="D56" s="112">
        <v>32400</v>
      </c>
      <c r="E56" s="93">
        <v>60</v>
      </c>
      <c r="F56" s="94">
        <f t="shared" si="14"/>
        <v>1944000</v>
      </c>
      <c r="G56" s="95">
        <f t="shared" si="15"/>
        <v>60</v>
      </c>
      <c r="H56" s="94">
        <f t="shared" si="16"/>
        <v>1944000</v>
      </c>
      <c r="I56" s="81"/>
    </row>
    <row r="57" spans="1:9">
      <c r="A57" s="89"/>
      <c r="B57" s="45" t="s">
        <v>117</v>
      </c>
      <c r="C57" s="111" t="s">
        <v>79</v>
      </c>
      <c r="D57" s="112">
        <v>14400</v>
      </c>
      <c r="E57" s="93">
        <v>60</v>
      </c>
      <c r="F57" s="94">
        <f t="shared" si="14"/>
        <v>864000</v>
      </c>
      <c r="G57" s="95">
        <f t="shared" si="15"/>
        <v>60</v>
      </c>
      <c r="H57" s="94">
        <f t="shared" si="16"/>
        <v>864000</v>
      </c>
      <c r="I57" s="81"/>
    </row>
    <row r="58" spans="1:9">
      <c r="A58" s="89"/>
      <c r="B58" s="20" t="s">
        <v>118</v>
      </c>
      <c r="C58" s="113" t="s">
        <v>79</v>
      </c>
      <c r="D58" s="112">
        <v>32400</v>
      </c>
      <c r="E58" s="93">
        <v>10</v>
      </c>
      <c r="F58" s="94">
        <f t="shared" si="14"/>
        <v>324000</v>
      </c>
      <c r="G58" s="95">
        <f t="shared" si="15"/>
        <v>10</v>
      </c>
      <c r="H58" s="94">
        <f t="shared" si="16"/>
        <v>324000</v>
      </c>
      <c r="I58" s="81"/>
    </row>
    <row r="59" spans="1:9">
      <c r="A59" s="89"/>
      <c r="B59" s="20" t="s">
        <v>119</v>
      </c>
      <c r="C59" s="113" t="s">
        <v>120</v>
      </c>
      <c r="D59" s="112">
        <v>14400</v>
      </c>
      <c r="E59" s="93">
        <v>10</v>
      </c>
      <c r="F59" s="94">
        <f t="shared" si="14"/>
        <v>144000</v>
      </c>
      <c r="G59" s="95">
        <f t="shared" si="15"/>
        <v>10</v>
      </c>
      <c r="H59" s="94">
        <f t="shared" si="16"/>
        <v>144000</v>
      </c>
      <c r="I59" s="81"/>
    </row>
    <row r="60" spans="1:9">
      <c r="A60" s="89"/>
      <c r="B60" s="20" t="s">
        <v>130</v>
      </c>
      <c r="C60" s="113" t="s">
        <v>45</v>
      </c>
      <c r="D60" s="112">
        <v>18000</v>
      </c>
      <c r="E60" s="93">
        <v>5</v>
      </c>
      <c r="F60" s="94">
        <f t="shared" si="14"/>
        <v>90000</v>
      </c>
      <c r="G60" s="95">
        <f t="shared" si="15"/>
        <v>5</v>
      </c>
      <c r="H60" s="94">
        <f t="shared" si="16"/>
        <v>90000</v>
      </c>
      <c r="I60" s="81"/>
    </row>
    <row r="61" spans="1:9">
      <c r="A61" s="89"/>
      <c r="B61" s="20" t="s">
        <v>121</v>
      </c>
      <c r="C61" s="113" t="s">
        <v>79</v>
      </c>
      <c r="D61" s="112">
        <v>27000</v>
      </c>
      <c r="E61" s="93">
        <v>627</v>
      </c>
      <c r="F61" s="94">
        <f t="shared" si="14"/>
        <v>16929000</v>
      </c>
      <c r="G61" s="95">
        <f t="shared" si="15"/>
        <v>627</v>
      </c>
      <c r="H61" s="94">
        <f t="shared" si="16"/>
        <v>16929000</v>
      </c>
      <c r="I61" s="81"/>
    </row>
    <row r="62" spans="1:9">
      <c r="A62" s="89"/>
      <c r="B62" s="20" t="s">
        <v>116</v>
      </c>
      <c r="C62" s="113" t="s">
        <v>79</v>
      </c>
      <c r="D62" s="112">
        <v>18000</v>
      </c>
      <c r="E62" s="93">
        <v>150</v>
      </c>
      <c r="F62" s="94">
        <f t="shared" si="14"/>
        <v>2700000</v>
      </c>
      <c r="G62" s="95">
        <f t="shared" si="15"/>
        <v>150</v>
      </c>
      <c r="H62" s="94">
        <f t="shared" si="16"/>
        <v>2700000</v>
      </c>
      <c r="I62" s="81"/>
    </row>
    <row r="63" spans="1:9">
      <c r="A63" s="89"/>
      <c r="B63" s="20" t="s">
        <v>122</v>
      </c>
      <c r="C63" s="113" t="s">
        <v>79</v>
      </c>
      <c r="D63" s="112">
        <v>63000</v>
      </c>
      <c r="E63" s="93">
        <v>6</v>
      </c>
      <c r="F63" s="94">
        <f t="shared" si="14"/>
        <v>378000</v>
      </c>
      <c r="G63" s="95">
        <f t="shared" si="15"/>
        <v>6</v>
      </c>
      <c r="H63" s="94">
        <f t="shared" si="16"/>
        <v>378000</v>
      </c>
      <c r="I63" s="81"/>
    </row>
    <row r="64" spans="1:9">
      <c r="A64" s="89"/>
      <c r="B64" s="20" t="s">
        <v>123</v>
      </c>
      <c r="C64" s="113" t="s">
        <v>79</v>
      </c>
      <c r="D64" s="112">
        <v>54000</v>
      </c>
      <c r="E64" s="93">
        <v>10</v>
      </c>
      <c r="F64" s="94">
        <f t="shared" si="14"/>
        <v>540000</v>
      </c>
      <c r="G64" s="95">
        <f t="shared" si="15"/>
        <v>10</v>
      </c>
      <c r="H64" s="94">
        <f t="shared" si="16"/>
        <v>540000</v>
      </c>
      <c r="I64" s="81"/>
    </row>
    <row r="65" spans="1:9">
      <c r="A65" s="89"/>
      <c r="B65" s="20" t="s">
        <v>124</v>
      </c>
      <c r="C65" s="113" t="s">
        <v>79</v>
      </c>
      <c r="D65" s="112">
        <v>32400</v>
      </c>
      <c r="E65" s="93">
        <v>1</v>
      </c>
      <c r="F65" s="94">
        <f t="shared" si="14"/>
        <v>32400</v>
      </c>
      <c r="G65" s="95">
        <f t="shared" si="15"/>
        <v>1</v>
      </c>
      <c r="H65" s="94">
        <f t="shared" si="16"/>
        <v>32400</v>
      </c>
      <c r="I65" s="81"/>
    </row>
    <row r="66" spans="1:9">
      <c r="A66" s="89"/>
      <c r="B66" s="20" t="s">
        <v>125</v>
      </c>
      <c r="C66" s="113" t="s">
        <v>79</v>
      </c>
      <c r="D66" s="112">
        <v>26100</v>
      </c>
      <c r="E66" s="93">
        <v>25</v>
      </c>
      <c r="F66" s="94">
        <f t="shared" si="14"/>
        <v>652500</v>
      </c>
      <c r="G66" s="95">
        <f t="shared" si="15"/>
        <v>25</v>
      </c>
      <c r="H66" s="94">
        <f t="shared" si="16"/>
        <v>652500</v>
      </c>
      <c r="I66" s="81"/>
    </row>
    <row r="67" spans="1:9" ht="27.6">
      <c r="A67" s="89"/>
      <c r="B67" s="20" t="s">
        <v>126</v>
      </c>
      <c r="C67" s="113" t="s">
        <v>79</v>
      </c>
      <c r="D67" s="112">
        <v>8100</v>
      </c>
      <c r="E67" s="93">
        <v>253</v>
      </c>
      <c r="F67" s="94">
        <f t="shared" si="14"/>
        <v>2049300</v>
      </c>
      <c r="G67" s="95">
        <f t="shared" si="15"/>
        <v>253</v>
      </c>
      <c r="H67" s="94">
        <f t="shared" si="16"/>
        <v>2049300</v>
      </c>
      <c r="I67" s="81"/>
    </row>
    <row r="68" spans="1:9">
      <c r="A68" s="89"/>
      <c r="B68" s="20" t="s">
        <v>127</v>
      </c>
      <c r="C68" s="113" t="s">
        <v>79</v>
      </c>
      <c r="D68" s="112">
        <v>5400</v>
      </c>
      <c r="E68" s="93">
        <v>349</v>
      </c>
      <c r="F68" s="94">
        <f t="shared" si="14"/>
        <v>1884600</v>
      </c>
      <c r="G68" s="95">
        <f t="shared" si="15"/>
        <v>349</v>
      </c>
      <c r="H68" s="94">
        <f t="shared" si="16"/>
        <v>1884600</v>
      </c>
      <c r="I68" s="81"/>
    </row>
    <row r="69" spans="1:9">
      <c r="A69" s="107" t="s">
        <v>10</v>
      </c>
      <c r="B69" s="114" t="s">
        <v>131</v>
      </c>
      <c r="C69" s="115" t="s">
        <v>79</v>
      </c>
      <c r="D69" s="116"/>
      <c r="E69" s="108"/>
      <c r="F69" s="109">
        <f>SUM(F54:F68)</f>
        <v>29396250</v>
      </c>
      <c r="G69" s="109">
        <f>SUM(G54:G68)</f>
        <v>1604</v>
      </c>
      <c r="H69" s="109">
        <f>SUM(H54:H68)</f>
        <v>29396250</v>
      </c>
      <c r="I69" s="81"/>
    </row>
    <row r="70" spans="1:9">
      <c r="A70" s="89"/>
      <c r="B70" s="117" t="s">
        <v>129</v>
      </c>
      <c r="C70" s="111" t="s">
        <v>128</v>
      </c>
      <c r="D70" s="118">
        <v>40000</v>
      </c>
      <c r="E70" s="93">
        <v>4</v>
      </c>
      <c r="F70" s="94">
        <f>+E70*D70</f>
        <v>160000</v>
      </c>
      <c r="G70" s="95">
        <f>+E70</f>
        <v>4</v>
      </c>
      <c r="H70" s="95">
        <f>+F70</f>
        <v>160000</v>
      </c>
      <c r="I70" s="81"/>
    </row>
    <row r="71" spans="1:9">
      <c r="A71" s="89" t="s">
        <v>85</v>
      </c>
      <c r="B71" s="119" t="s">
        <v>132</v>
      </c>
      <c r="C71" s="120"/>
      <c r="D71" s="121"/>
      <c r="E71" s="99"/>
      <c r="F71" s="100">
        <f>+F70</f>
        <v>160000</v>
      </c>
      <c r="G71" s="100"/>
      <c r="H71" s="100">
        <f t="shared" ref="H71" si="17">+H70</f>
        <v>160000</v>
      </c>
      <c r="I71" s="81"/>
    </row>
    <row r="72" spans="1:9">
      <c r="A72" s="14" t="s">
        <v>86</v>
      </c>
      <c r="B72" s="15" t="s">
        <v>60</v>
      </c>
      <c r="C72" s="14"/>
      <c r="D72" s="16"/>
      <c r="E72" s="17"/>
      <c r="F72" s="16">
        <f>+F53+F69+F71</f>
        <v>30206250</v>
      </c>
      <c r="G72" s="16">
        <f>+G53+G69+G71</f>
        <v>1604</v>
      </c>
      <c r="H72" s="16">
        <f>+H53+H69+H71</f>
        <v>36846786</v>
      </c>
      <c r="I72" s="79"/>
    </row>
    <row r="73" spans="1:9">
      <c r="A73" s="14" t="s">
        <v>87</v>
      </c>
      <c r="B73" s="15" t="s">
        <v>61</v>
      </c>
      <c r="C73" s="14"/>
      <c r="D73" s="16"/>
      <c r="E73" s="17"/>
      <c r="F73" s="16">
        <f>F48+F72</f>
        <v>41711400</v>
      </c>
      <c r="G73" s="48"/>
      <c r="H73" s="16">
        <f>H48+H72</f>
        <v>319937074.14999998</v>
      </c>
      <c r="I73" s="79">
        <f>+I75/1.1</f>
        <v>501857753.63636363</v>
      </c>
    </row>
    <row r="74" spans="1:9">
      <c r="A74" s="14" t="s">
        <v>88</v>
      </c>
      <c r="B74" s="15" t="s">
        <v>7</v>
      </c>
      <c r="C74" s="14"/>
      <c r="D74" s="16"/>
      <c r="E74" s="17"/>
      <c r="F74" s="16">
        <f>+F73*0.1</f>
        <v>4171140</v>
      </c>
      <c r="G74" s="48"/>
      <c r="H74" s="16">
        <f t="shared" ref="H74" si="18">+H73*0.1</f>
        <v>31993707.414999999</v>
      </c>
      <c r="I74" s="79">
        <f>+I73*0.1</f>
        <v>50185775.363636367</v>
      </c>
    </row>
    <row r="75" spans="1:9">
      <c r="A75" s="14" t="s">
        <v>133</v>
      </c>
      <c r="B75" s="15" t="s">
        <v>11</v>
      </c>
      <c r="C75" s="14"/>
      <c r="D75" s="16"/>
      <c r="E75" s="17"/>
      <c r="F75" s="16">
        <f>SUM(F73:F74)</f>
        <v>45882540</v>
      </c>
      <c r="G75" s="48"/>
      <c r="H75" s="16">
        <f>SUM(H73:H74)</f>
        <v>351930781.565</v>
      </c>
      <c r="I75" s="79">
        <v>552043529</v>
      </c>
    </row>
    <row r="77" spans="1:9">
      <c r="B77" s="7" t="s">
        <v>4</v>
      </c>
    </row>
    <row r="78" spans="1:9">
      <c r="B78" s="102" t="s">
        <v>28</v>
      </c>
      <c r="F78" s="104" t="s">
        <v>30</v>
      </c>
      <c r="G78" s="104"/>
    </row>
    <row r="79" spans="1:9">
      <c r="B79" s="102"/>
      <c r="F79" s="104"/>
      <c r="G79" s="104"/>
    </row>
    <row r="80" spans="1:9">
      <c r="B80" s="102" t="s">
        <v>62</v>
      </c>
      <c r="F80" s="104" t="s">
        <v>31</v>
      </c>
      <c r="G80" s="104"/>
    </row>
    <row r="81" spans="2:7" ht="13.95" customHeight="1">
      <c r="B81" s="102"/>
      <c r="F81" s="104"/>
      <c r="G81" s="104"/>
    </row>
    <row r="82" spans="2:7">
      <c r="B82" s="5" t="s">
        <v>29</v>
      </c>
      <c r="F82" s="104" t="s">
        <v>42</v>
      </c>
      <c r="G82" s="104"/>
    </row>
    <row r="83" spans="2:7">
      <c r="B83" s="5"/>
      <c r="F83" s="104"/>
      <c r="G83" s="104"/>
    </row>
    <row r="84" spans="2:7">
      <c r="B84" s="7" t="s">
        <v>1</v>
      </c>
      <c r="C84" s="6"/>
      <c r="D84" s="6"/>
      <c r="E84" s="6"/>
      <c r="F84" s="104"/>
      <c r="G84" s="104"/>
    </row>
    <row r="85" spans="2:7">
      <c r="B85" s="10" t="s">
        <v>92</v>
      </c>
      <c r="C85" s="6"/>
      <c r="D85" s="6"/>
      <c r="E85" s="6"/>
      <c r="F85" s="104" t="s">
        <v>93</v>
      </c>
      <c r="G85" s="104"/>
    </row>
    <row r="86" spans="2:7">
      <c r="C86" s="6"/>
      <c r="D86" s="6"/>
      <c r="E86" s="6"/>
      <c r="F86" s="104"/>
      <c r="G86" s="104"/>
    </row>
    <row r="87" spans="2:7">
      <c r="B87" s="7" t="s">
        <v>2</v>
      </c>
      <c r="C87" s="6"/>
      <c r="D87" s="6"/>
      <c r="E87" s="6"/>
      <c r="F87" s="104"/>
      <c r="G87" s="104"/>
    </row>
    <row r="88" spans="2:7">
      <c r="B88" s="10" t="s">
        <v>33</v>
      </c>
      <c r="C88" s="6"/>
      <c r="D88" s="6"/>
      <c r="E88" s="6"/>
      <c r="F88" s="104" t="s">
        <v>41</v>
      </c>
      <c r="G88" s="104"/>
    </row>
    <row r="89" spans="2:7">
      <c r="F89" s="104"/>
      <c r="G89" s="104"/>
    </row>
    <row r="90" spans="2:7">
      <c r="B90" s="10" t="s">
        <v>94</v>
      </c>
      <c r="F90" s="10" t="s">
        <v>95</v>
      </c>
    </row>
  </sheetData>
  <mergeCells count="13">
    <mergeCell ref="A9:H9"/>
    <mergeCell ref="A1:H1"/>
    <mergeCell ref="A2:H2"/>
    <mergeCell ref="A3:H3"/>
    <mergeCell ref="B5:H5"/>
    <mergeCell ref="B6:H6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2023.01</vt:lpstr>
      <vt:lpstr>2023.02</vt:lpstr>
      <vt:lpstr>2023.03</vt:lpstr>
      <vt:lpstr>2023.04</vt:lpstr>
      <vt:lpstr>2023.06</vt:lpstr>
      <vt:lpstr>2023.07</vt:lpstr>
      <vt:lpstr>2023.08</vt:lpstr>
      <vt:lpstr>2023.09</vt:lpstr>
      <vt:lpstr>2023.10</vt:lpstr>
      <vt:lpstr>2023.11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2023-11-27T03:44:18Z</cp:lastPrinted>
  <dcterms:created xsi:type="dcterms:W3CDTF">2014-01-15T06:30:10Z</dcterms:created>
  <dcterms:modified xsi:type="dcterms:W3CDTF">2023-11-29T04:08:44Z</dcterms:modified>
</cp:coreProperties>
</file>