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2" activeTab="13"/>
  </bookViews>
  <sheets>
    <sheet name="Төсөв" sheetId="16" state="hidden" r:id="rId1"/>
    <sheet name="Хянав_23" sheetId="45" state="hidden" r:id="rId2"/>
    <sheet name="Тодотгол_2023_хавсралт_2" sheetId="40" r:id="rId3"/>
    <sheet name="Тодотгол_2023_хавсралт_3_FINAl " sheetId="39" r:id="rId4"/>
    <sheet name="Гүйцэтгэл_2023_1 сар " sheetId="41" state="hidden" r:id="rId5"/>
    <sheet name="Гүйцэтгэл_2023_2_3 сар " sheetId="43" state="hidden" r:id="rId6"/>
    <sheet name="Гүйцэтгэл_2023_4 сар" sheetId="44" state="hidden" r:id="rId7"/>
    <sheet name="Гүйцэтгэл_2023_5 сар" sheetId="46" state="hidden" r:id="rId8"/>
    <sheet name="Гүйцэтгэл_2023_6 сар " sheetId="47" state="hidden" r:id="rId9"/>
    <sheet name="Гүйцэтгэл_2023_7 сар" sheetId="48" state="hidden" r:id="rId10"/>
    <sheet name="Гүйцэтгэл_2023_8 сар" sheetId="49" state="hidden" r:id="rId11"/>
    <sheet name="Гүйцэтгэл_2023_9 сар " sheetId="50" r:id="rId12"/>
    <sheet name="Гүйцэтгэл_2023_10 сар " sheetId="51" r:id="rId13"/>
    <sheet name="Гүйцэтгэл_2023_11-12 сар " sheetId="52" r:id="rId14"/>
  </sheets>
  <externalReferences>
    <externalReference r:id="rId15"/>
  </externalReferences>
  <definedNames>
    <definedName name="_xlnm.Print_Titles" localSheetId="4">'Гүйцэтгэл_2023_1 сар '!$10:$10</definedName>
    <definedName name="_xlnm.Print_Titles" localSheetId="12">'Гүйцэтгэл_2023_10 сар '!$10:$10</definedName>
    <definedName name="_xlnm.Print_Titles" localSheetId="13">'Гүйцэтгэл_2023_11-12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9">'Гүйцэтгэл_2023_7 сар'!$10:$10</definedName>
    <definedName name="_xlnm.Print_Titles" localSheetId="10">'Гүйцэтгэл_2023_8 сар'!$10:$10</definedName>
    <definedName name="_xlnm.Print_Titles" localSheetId="11">'Гүйцэтгэл_2023_9 сар 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I17" i="52" l="1"/>
  <c r="G17" i="52"/>
  <c r="F17" i="52"/>
  <c r="L37" i="52"/>
  <c r="K28" i="52"/>
  <c r="G21" i="52"/>
  <c r="G20" i="52"/>
  <c r="G19" i="52"/>
  <c r="G18" i="52"/>
  <c r="G22" i="52"/>
  <c r="I22" i="52"/>
  <c r="I20" i="52"/>
  <c r="I19" i="52"/>
  <c r="I18" i="52"/>
  <c r="I16" i="52"/>
  <c r="G16" i="52"/>
  <c r="H19" i="52" l="1"/>
  <c r="H18" i="52"/>
  <c r="H12" i="52"/>
  <c r="H13" i="52"/>
  <c r="J13" i="52" s="1"/>
  <c r="H14" i="52"/>
  <c r="J14" i="52" s="1"/>
  <c r="H15" i="52"/>
  <c r="J15" i="52" s="1"/>
  <c r="H16" i="52"/>
  <c r="J16" i="52" s="1"/>
  <c r="H20" i="52"/>
  <c r="J20" i="52" s="1"/>
  <c r="H21" i="52"/>
  <c r="H22" i="52"/>
  <c r="J22" i="52" s="1"/>
  <c r="H23" i="52"/>
  <c r="H24" i="52"/>
  <c r="H25" i="52"/>
  <c r="J25" i="52" s="1"/>
  <c r="H26" i="52"/>
  <c r="J26" i="52" s="1"/>
  <c r="H11" i="52"/>
  <c r="J11" i="52" s="1"/>
  <c r="J31" i="52"/>
  <c r="J30" i="52"/>
  <c r="J29" i="52"/>
  <c r="J28" i="52"/>
  <c r="J27" i="52"/>
  <c r="G25" i="52"/>
  <c r="G26" i="52" s="1"/>
  <c r="G27" i="52" s="1"/>
  <c r="J24" i="52"/>
  <c r="J23" i="52"/>
  <c r="E22" i="52"/>
  <c r="E21" i="52"/>
  <c r="E20" i="52"/>
  <c r="E17" i="52"/>
  <c r="E16" i="52"/>
  <c r="G14" i="52"/>
  <c r="G15" i="52" s="1"/>
  <c r="G13" i="52"/>
  <c r="J12" i="52"/>
  <c r="G12" i="52"/>
  <c r="G11" i="52"/>
  <c r="J21" i="52" l="1"/>
  <c r="I21" i="52"/>
  <c r="K21" i="52" s="1"/>
  <c r="G23" i="52"/>
  <c r="G24" i="52" s="1"/>
  <c r="G29" i="52" s="1"/>
  <c r="I13" i="52"/>
  <c r="K20" i="52"/>
  <c r="K22" i="52"/>
  <c r="I11" i="52"/>
  <c r="I25" i="52"/>
  <c r="H12" i="51"/>
  <c r="J12" i="51" s="1"/>
  <c r="H13" i="51"/>
  <c r="H14" i="51"/>
  <c r="H15" i="51"/>
  <c r="J15" i="51" s="1"/>
  <c r="H16" i="51"/>
  <c r="J16" i="51" s="1"/>
  <c r="H17" i="51"/>
  <c r="H18" i="51"/>
  <c r="K18" i="52" s="1"/>
  <c r="H19" i="51"/>
  <c r="K19" i="52" s="1"/>
  <c r="H20" i="51"/>
  <c r="H21" i="51"/>
  <c r="I21" i="51" s="1"/>
  <c r="K21" i="51" s="1"/>
  <c r="H22" i="51"/>
  <c r="J22" i="51" s="1"/>
  <c r="H23" i="51"/>
  <c r="J23" i="51" s="1"/>
  <c r="H24" i="51"/>
  <c r="J24" i="51" s="1"/>
  <c r="H25" i="51"/>
  <c r="H26" i="51"/>
  <c r="H11" i="51"/>
  <c r="J11" i="51" s="1"/>
  <c r="J31" i="51"/>
  <c r="J30" i="51"/>
  <c r="J29" i="51"/>
  <c r="K28" i="51"/>
  <c r="J28" i="51"/>
  <c r="J27" i="51"/>
  <c r="J26" i="51"/>
  <c r="J25" i="51"/>
  <c r="G25" i="51"/>
  <c r="G26" i="51" s="1"/>
  <c r="G27" i="51" s="1"/>
  <c r="E22" i="51"/>
  <c r="G22" i="51" s="1"/>
  <c r="E21" i="51"/>
  <c r="G21" i="51" s="1"/>
  <c r="J20" i="51"/>
  <c r="E20" i="51"/>
  <c r="G20" i="51" s="1"/>
  <c r="G19" i="51"/>
  <c r="G18" i="51"/>
  <c r="E17" i="51"/>
  <c r="G17" i="51" s="1"/>
  <c r="E16" i="51"/>
  <c r="G16" i="51" s="1"/>
  <c r="J14" i="51"/>
  <c r="I13" i="51"/>
  <c r="G13" i="51"/>
  <c r="G14" i="51" s="1"/>
  <c r="G15" i="51" s="1"/>
  <c r="G12" i="51"/>
  <c r="G11" i="51"/>
  <c r="G31" i="52" l="1"/>
  <c r="J19" i="52"/>
  <c r="I19" i="51"/>
  <c r="K19" i="51" s="1"/>
  <c r="J18" i="52"/>
  <c r="I18" i="51"/>
  <c r="K18" i="51" s="1"/>
  <c r="J17" i="51"/>
  <c r="H17" i="52"/>
  <c r="G30" i="52"/>
  <c r="I12" i="52"/>
  <c r="K12" i="52" s="1"/>
  <c r="K11" i="52"/>
  <c r="K13" i="52"/>
  <c r="I14" i="52"/>
  <c r="K25" i="52"/>
  <c r="I26" i="52"/>
  <c r="K16" i="52"/>
  <c r="I16" i="51"/>
  <c r="K16" i="51" s="1"/>
  <c r="J19" i="51"/>
  <c r="J18" i="51"/>
  <c r="G23" i="51"/>
  <c r="G24" i="51" s="1"/>
  <c r="G29" i="51" s="1"/>
  <c r="J21" i="51"/>
  <c r="I14" i="51"/>
  <c r="K13" i="51"/>
  <c r="I17" i="51"/>
  <c r="K17" i="51" s="1"/>
  <c r="J13" i="51"/>
  <c r="I20" i="51"/>
  <c r="K20" i="51" s="1"/>
  <c r="I22" i="51"/>
  <c r="K22" i="51" s="1"/>
  <c r="I11" i="51"/>
  <c r="I25" i="51"/>
  <c r="I32" i="50"/>
  <c r="H12" i="50"/>
  <c r="J12" i="50" s="1"/>
  <c r="H13" i="50"/>
  <c r="J13" i="50" s="1"/>
  <c r="H14" i="50"/>
  <c r="H15" i="50"/>
  <c r="H16" i="50"/>
  <c r="J16" i="50" s="1"/>
  <c r="H17" i="50"/>
  <c r="H18" i="50"/>
  <c r="J18" i="50" s="1"/>
  <c r="H19" i="50"/>
  <c r="H20" i="50"/>
  <c r="J20" i="50" s="1"/>
  <c r="H21" i="50"/>
  <c r="H22" i="50"/>
  <c r="J22" i="50" s="1"/>
  <c r="H23" i="50"/>
  <c r="J23" i="50" s="1"/>
  <c r="H24" i="50"/>
  <c r="J24" i="50" s="1"/>
  <c r="H25" i="50"/>
  <c r="I25" i="50" s="1"/>
  <c r="H26" i="50"/>
  <c r="H11" i="50"/>
  <c r="I11" i="50" s="1"/>
  <c r="J31" i="50"/>
  <c r="J30" i="50"/>
  <c r="J29" i="50"/>
  <c r="K28" i="50"/>
  <c r="J28" i="50"/>
  <c r="J27" i="50"/>
  <c r="J26" i="50"/>
  <c r="G26" i="50"/>
  <c r="G27" i="50" s="1"/>
  <c r="J25" i="50"/>
  <c r="G25" i="50"/>
  <c r="G22" i="50"/>
  <c r="E22" i="50"/>
  <c r="J21" i="50"/>
  <c r="G21" i="50"/>
  <c r="E21" i="50"/>
  <c r="G20" i="50"/>
  <c r="E20" i="50"/>
  <c r="J19" i="50"/>
  <c r="G19" i="50"/>
  <c r="I18" i="50"/>
  <c r="K18" i="50" s="1"/>
  <c r="G18" i="50"/>
  <c r="J17" i="50"/>
  <c r="E17" i="50"/>
  <c r="G17" i="50" s="1"/>
  <c r="E16" i="50"/>
  <c r="G16" i="50" s="1"/>
  <c r="J15" i="50"/>
  <c r="J14" i="50"/>
  <c r="G13" i="50"/>
  <c r="G14" i="50" s="1"/>
  <c r="G15" i="50" s="1"/>
  <c r="G12" i="50"/>
  <c r="J11" i="50"/>
  <c r="G11" i="50"/>
  <c r="J17" i="52" l="1"/>
  <c r="I27" i="52"/>
  <c r="K26" i="52"/>
  <c r="K14" i="52"/>
  <c r="I15" i="52"/>
  <c r="K15" i="52" s="1"/>
  <c r="K25" i="51"/>
  <c r="I26" i="51"/>
  <c r="I23" i="51"/>
  <c r="I12" i="51"/>
  <c r="K12" i="51" s="1"/>
  <c r="K11" i="51"/>
  <c r="G30" i="51"/>
  <c r="G31" i="51" s="1"/>
  <c r="K14" i="51"/>
  <c r="I15" i="51"/>
  <c r="K15" i="51" s="1"/>
  <c r="G23" i="50"/>
  <c r="G24" i="50" s="1"/>
  <c r="G29" i="50" s="1"/>
  <c r="G30" i="50" s="1"/>
  <c r="G31" i="50" s="1"/>
  <c r="K25" i="50"/>
  <c r="I26" i="50"/>
  <c r="I27" i="50" s="1"/>
  <c r="K27" i="50"/>
  <c r="I12" i="50"/>
  <c r="K12" i="50" s="1"/>
  <c r="K11" i="50"/>
  <c r="I19" i="50"/>
  <c r="K19" i="50" s="1"/>
  <c r="I21" i="50"/>
  <c r="K21" i="50" s="1"/>
  <c r="K26" i="50"/>
  <c r="I17" i="50"/>
  <c r="K17" i="50" s="1"/>
  <c r="I13" i="50"/>
  <c r="I20" i="50"/>
  <c r="K20" i="50" s="1"/>
  <c r="I22" i="50"/>
  <c r="K22" i="50" s="1"/>
  <c r="I16" i="50"/>
  <c r="I32" i="49"/>
  <c r="H25" i="49"/>
  <c r="H20" i="49"/>
  <c r="J20" i="49" s="1"/>
  <c r="H19" i="49"/>
  <c r="J19" i="49" s="1"/>
  <c r="H18" i="49"/>
  <c r="J18" i="49" s="1"/>
  <c r="H17" i="49"/>
  <c r="J17" i="49" s="1"/>
  <c r="H16" i="49"/>
  <c r="J16" i="49" s="1"/>
  <c r="H13" i="49"/>
  <c r="J13" i="49" s="1"/>
  <c r="H11" i="49"/>
  <c r="J11" i="49"/>
  <c r="J31" i="49"/>
  <c r="J30" i="49"/>
  <c r="J29" i="49"/>
  <c r="K28" i="49"/>
  <c r="J28" i="49"/>
  <c r="J27" i="49"/>
  <c r="J26" i="49"/>
  <c r="G26" i="49"/>
  <c r="G27" i="49" s="1"/>
  <c r="J25" i="49"/>
  <c r="G25" i="49"/>
  <c r="J24" i="49"/>
  <c r="J23" i="49"/>
  <c r="H22" i="49"/>
  <c r="J22" i="49" s="1"/>
  <c r="G22" i="49"/>
  <c r="E22" i="49"/>
  <c r="H21" i="49"/>
  <c r="J21" i="49" s="1"/>
  <c r="G21" i="49"/>
  <c r="E21" i="49"/>
  <c r="G20" i="49"/>
  <c r="E20" i="49"/>
  <c r="G19" i="49"/>
  <c r="G18" i="49"/>
  <c r="E17" i="49"/>
  <c r="G17" i="49" s="1"/>
  <c r="E16" i="49"/>
  <c r="G16" i="49" s="1"/>
  <c r="J15" i="49"/>
  <c r="J14" i="49"/>
  <c r="G13" i="49"/>
  <c r="G14" i="49" s="1"/>
  <c r="G15" i="49" s="1"/>
  <c r="J12" i="49"/>
  <c r="G12" i="49"/>
  <c r="G11" i="49"/>
  <c r="K17" i="52" l="1"/>
  <c r="I23" i="52"/>
  <c r="K23" i="52" s="1"/>
  <c r="K27" i="52"/>
  <c r="I27" i="51"/>
  <c r="K26" i="51"/>
  <c r="K23" i="51"/>
  <c r="I24" i="51"/>
  <c r="K24" i="51" s="1"/>
  <c r="K16" i="50"/>
  <c r="I23" i="50"/>
  <c r="K13" i="50"/>
  <c r="I14" i="50"/>
  <c r="G23" i="49"/>
  <c r="G24" i="49" s="1"/>
  <c r="G29" i="49" s="1"/>
  <c r="I11" i="49"/>
  <c r="K11" i="49" s="1"/>
  <c r="I21" i="49"/>
  <c r="K21" i="49" s="1"/>
  <c r="I17" i="49"/>
  <c r="K17" i="49" s="1"/>
  <c r="I19" i="49"/>
  <c r="K19" i="49" s="1"/>
  <c r="I13" i="49"/>
  <c r="I22" i="49"/>
  <c r="K22" i="49" s="1"/>
  <c r="I20" i="49"/>
  <c r="K20" i="49" s="1"/>
  <c r="I18" i="49"/>
  <c r="K18" i="49" s="1"/>
  <c r="I25" i="49"/>
  <c r="I16" i="49"/>
  <c r="I32" i="48"/>
  <c r="H25" i="48"/>
  <c r="I25" i="48" s="1"/>
  <c r="H20" i="48"/>
  <c r="H19" i="48"/>
  <c r="J19" i="48" s="1"/>
  <c r="H18" i="48"/>
  <c r="I18" i="48" s="1"/>
  <c r="K18" i="48" s="1"/>
  <c r="H17" i="48"/>
  <c r="J17" i="48" s="1"/>
  <c r="H16" i="48"/>
  <c r="H13" i="48"/>
  <c r="J13" i="48" s="1"/>
  <c r="H11" i="48"/>
  <c r="J11" i="48" s="1"/>
  <c r="J31" i="48"/>
  <c r="J30" i="48"/>
  <c r="J29" i="48"/>
  <c r="K28" i="48"/>
  <c r="J28" i="48"/>
  <c r="J27" i="48"/>
  <c r="J26" i="48"/>
  <c r="G26" i="48"/>
  <c r="G27" i="48" s="1"/>
  <c r="G25" i="48"/>
  <c r="J24" i="48"/>
  <c r="J23" i="48"/>
  <c r="J22" i="48"/>
  <c r="I22" i="48"/>
  <c r="K22" i="48" s="1"/>
  <c r="H22" i="48"/>
  <c r="G22" i="48"/>
  <c r="E22" i="48"/>
  <c r="H21" i="48"/>
  <c r="I21" i="48" s="1"/>
  <c r="K21" i="48" s="1"/>
  <c r="E21" i="48"/>
  <c r="G21" i="48" s="1"/>
  <c r="J20" i="48"/>
  <c r="I20" i="48"/>
  <c r="K20" i="48" s="1"/>
  <c r="G20" i="48"/>
  <c r="E20" i="48"/>
  <c r="G19" i="48"/>
  <c r="G18" i="48"/>
  <c r="E17" i="48"/>
  <c r="G17" i="48" s="1"/>
  <c r="J16" i="48"/>
  <c r="G16" i="48"/>
  <c r="E16" i="48"/>
  <c r="J15" i="48"/>
  <c r="J14" i="48"/>
  <c r="G13" i="48"/>
  <c r="G14" i="48" s="1"/>
  <c r="G15" i="48" s="1"/>
  <c r="J12" i="48"/>
  <c r="G11" i="48"/>
  <c r="G12" i="48" s="1"/>
  <c r="I24" i="52" l="1"/>
  <c r="I29" i="52" s="1"/>
  <c r="I29" i="51"/>
  <c r="K27" i="51"/>
  <c r="I15" i="50"/>
  <c r="K15" i="50" s="1"/>
  <c r="K14" i="50"/>
  <c r="K23" i="50"/>
  <c r="I12" i="49"/>
  <c r="K12" i="49" s="1"/>
  <c r="K25" i="49"/>
  <c r="I26" i="49"/>
  <c r="I23" i="49"/>
  <c r="K16" i="49"/>
  <c r="K13" i="49"/>
  <c r="I14" i="49"/>
  <c r="G30" i="49"/>
  <c r="G31" i="49" s="1"/>
  <c r="G23" i="48"/>
  <c r="I13" i="48"/>
  <c r="I14" i="48" s="1"/>
  <c r="I15" i="48" s="1"/>
  <c r="K15" i="48" s="1"/>
  <c r="I26" i="48"/>
  <c r="K25" i="48"/>
  <c r="G24" i="48"/>
  <c r="G29" i="48" s="1"/>
  <c r="I16" i="48"/>
  <c r="J18" i="48"/>
  <c r="J25" i="48"/>
  <c r="I11" i="48"/>
  <c r="J21" i="48"/>
  <c r="I17" i="48"/>
  <c r="K17" i="48" s="1"/>
  <c r="I19" i="48"/>
  <c r="K19" i="48" s="1"/>
  <c r="I13" i="47"/>
  <c r="G13" i="47"/>
  <c r="K24" i="52" l="1"/>
  <c r="I30" i="51"/>
  <c r="K30" i="51" s="1"/>
  <c r="K29" i="51"/>
  <c r="I24" i="50"/>
  <c r="K26" i="49"/>
  <c r="I27" i="49"/>
  <c r="K14" i="49"/>
  <c r="I15" i="49"/>
  <c r="K15" i="49" s="1"/>
  <c r="K23" i="49"/>
  <c r="K13" i="48"/>
  <c r="K14" i="48"/>
  <c r="I27" i="48"/>
  <c r="K26" i="48"/>
  <c r="I12" i="48"/>
  <c r="K12" i="48" s="1"/>
  <c r="K11" i="48"/>
  <c r="I23" i="48"/>
  <c r="K16" i="48"/>
  <c r="G30" i="48"/>
  <c r="G31" i="48" s="1"/>
  <c r="H25" i="47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I30" i="52" l="1"/>
  <c r="K29" i="52"/>
  <c r="I31" i="51"/>
  <c r="I32" i="51" s="1"/>
  <c r="K24" i="50"/>
  <c r="I29" i="50"/>
  <c r="I24" i="49"/>
  <c r="K24" i="49" s="1"/>
  <c r="K27" i="49"/>
  <c r="I24" i="48"/>
  <c r="K24" i="48" s="1"/>
  <c r="K23" i="48"/>
  <c r="K27" i="48"/>
  <c r="J13" i="47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K30" i="52" l="1"/>
  <c r="I31" i="52"/>
  <c r="K31" i="52" s="1"/>
  <c r="K32" i="52" s="1"/>
  <c r="K31" i="51"/>
  <c r="K32" i="51" s="1"/>
  <c r="I30" i="50"/>
  <c r="K30" i="50" s="1"/>
  <c r="K29" i="50"/>
  <c r="I29" i="49"/>
  <c r="I30" i="49" s="1"/>
  <c r="K30" i="49" s="1"/>
  <c r="I29" i="48"/>
  <c r="I12" i="47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I32" i="52" l="1"/>
  <c r="I31" i="50"/>
  <c r="K29" i="49"/>
  <c r="I31" i="49"/>
  <c r="K31" i="49" s="1"/>
  <c r="K32" i="49" s="1"/>
  <c r="K29" i="48"/>
  <c r="I30" i="48"/>
  <c r="K30" i="48" s="1"/>
  <c r="I15" i="47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K31" i="50" l="1"/>
  <c r="K32" i="50" s="1"/>
  <c r="I31" i="48"/>
  <c r="I29" i="47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31" i="48" l="1"/>
  <c r="K32" i="48" s="1"/>
  <c r="K29" i="47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<sst xmlns="http://schemas.openxmlformats.org/spreadsheetml/2006/main" count="1159" uniqueCount="204">
  <si>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</si>
  <si>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</si>
  <si>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</si>
  <si>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</si>
  <si>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</si>
  <si>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</si>
  <si>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</si>
  <si>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</si>
  <si>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</si>
  <si>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</si>
  <si>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</si>
  <si>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</si>
  <si>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</si>
  <si>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</si>
  <si>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</si>
  <si>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</si>
  <si>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</si>
  <si>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</si>
  <si>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</si>
  <si>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</si>
  <si>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</si>
  <si>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</si>
  <si>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</si>
  <si>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</si>
  <si>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</si>
  <si>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</si>
  <si>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</si>
  <si>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</si>
  <si>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</si>
  <si>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</si>
  <si>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</si>
  <si>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</si>
  <si>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</si>
  <si>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</si>
  <si>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</si>
  <si>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</si>
  <si>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</si>
  <si>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</si>
  <si>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</si>
  <si>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</si>
  <si>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</si>
  <si>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</si>
  <si>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</si>
  <si>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</si>
  <si>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</si>
  <si>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</si>
  <si>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</si>
  <si>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</si>
  <si>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</si>
  <si>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</si>
  <si>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</si>
  <si>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</si>
  <si>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</si>
  <si>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</si>
  <si>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</si>
  <si>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</si>
  <si>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</si>
  <si>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</si>
  <si>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</si>
  <si>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</si>
  <si>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</si>
  <si>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</si>
  <si>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</si>
  <si>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</si>
  <si>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</si>
  <si>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</si>
  <si>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</si>
  <si>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</si>
  <si>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</si>
  <si>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</si>
  <si>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</si>
  <si>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</si>
  <si>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</si>
  <si>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</si>
  <si>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</si>
  <si>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</si>
  <si>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</si>
  <si>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</si>
  <si>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</si>
  <si>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</si>
  <si>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</si>
  <si>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</si>
  <si>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</si>
  <si>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</si>
  <si>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</si>
  <si>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</si>
  <si>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</si>
  <si>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</si>
  <si>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</si>
  <si>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</si>
  <si>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</si>
  <si>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</si>
  <si>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</si>
  <si>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</si>
  <si>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</si>
  <si>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</si>
  <si>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</si>
  <si>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</si>
  <si>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</si>
  <si>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</si>
  <si>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</si>
  <si>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</si>
  <si>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</si>
  <si>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</si>
  <si>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</si>
  <si>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</si>
  <si>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</si>
  <si>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</si>
  <si>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</si>
  <si>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</si>
  <si>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</si>
  <si>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</si>
  <si>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</si>
  <si>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</si>
  <si>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</si>
  <si>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</si>
  <si>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</si>
  <si>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</si>
  <si>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</si>
  <si>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</si>
  <si>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</si>
  <si>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</si>
  <si>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</si>
  <si>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</si>
  <si>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</si>
  <si>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</si>
  <si>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</si>
  <si>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</si>
  <si>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</si>
  <si>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</si>
  <si>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</si>
  <si>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</si>
  <si>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</si>
  <si>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</si>
  <si>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</si>
  <si>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</si>
  <si>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</si>
  <si>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</si>
  <si>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</si>
  <si>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</si>
  <si>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</si>
  <si>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</si>
  <si>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</si>
  <si>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</si>
  <si>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</si>
  <si>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</si>
  <si>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</si>
  <si>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</si>
  <si>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</si>
  <si>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</si>
  <si>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</si>
  <si>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</si>
  <si>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</si>
  <si>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</si>
  <si>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</si>
  <si>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</si>
  <si>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</si>
  <si>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</si>
  <si>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</si>
  <si>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</si>
  <si>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</si>
  <si>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</si>
  <si>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</si>
  <si>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</si>
  <si>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</si>
  <si>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</si>
  <si>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</si>
  <si>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</si>
  <si>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</si>
  <si>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</si>
  <si>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</si>
  <si>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</si>
  <si>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</si>
  <si>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</si>
  <si>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</si>
  <si>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</si>
  <si>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</si>
  <si>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</si>
  <si>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</si>
  <si>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</si>
  <si>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</si>
  <si>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</si>
  <si>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</si>
  <si>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</si>
  <si>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</si>
  <si>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</si>
  <si>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</si>
  <si>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</si>
  <si>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</si>
  <si>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</si>
  <si>
    <t>/………………………./</t>
  </si>
  <si>
    <t>2023 он 7-р сар</t>
  </si>
  <si>
    <t>2023 оны 06 дүгээр сарын 20-нээс 07 дугаар сарын 20-ний өдөр хүртэл</t>
  </si>
  <si>
    <t>2023 оны 07 дүгээр сарын 20-нээс 08 дугаар сарын 20-ний өдөр хүртэл</t>
  </si>
  <si>
    <t>2023 он 8-р сар</t>
  </si>
  <si>
    <t>/БМөнхтөр/</t>
  </si>
  <si>
    <t>ҮГА. Улсын төсвийн санхүүжилт, гүйцэтгэл хариуцсан ажилтан</t>
  </si>
  <si>
    <t>/Г.Цэрэндулам/</t>
  </si>
  <si>
    <t>2023 оны 08 дүгээр сарын 20-нээс 09 дугаар сарын 20-ний өдөр хүртэл</t>
  </si>
  <si>
    <t>2023 он 9-р сар</t>
  </si>
  <si>
    <t>2023 он 10-р сар</t>
  </si>
  <si>
    <t>2023 оны 09 дүгээр сарын 20-нээс 10 дугаар сарын 20-ний өдөр хүртэл</t>
  </si>
  <si>
    <t>2023 оны 10 дүгээр сарын 20-нээс 12 дугаар сарын 31-ний өдөр хүртэл</t>
  </si>
  <si>
    <t>2023 он 11; 12-р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</si>
</sst>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8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165" fontId="46" fillId="0" borderId="25" xfId="6" applyNumberFormat="1" applyFont="1" applyFill="1" applyBorder="1" applyAlignment="1">
      <alignment horizontal="right" vertical="center"/>
    </xf>
    <xf numFmtId="0" fontId="52" fillId="0" borderId="22" xfId="5" applyFont="1" applyBorder="1"/>
    <xf numFmtId="0" fontId="52" fillId="0" borderId="18" xfId="5" applyFont="1" applyBorder="1" applyAlignment="1">
      <alignment vertical="center"/>
    </xf>
    <xf numFmtId="0" fontId="52" fillId="0" borderId="18" xfId="5" applyFont="1" applyBorder="1"/>
    <xf numFmtId="165" fontId="19" fillId="2" borderId="61" xfId="5" applyNumberFormat="1" applyFont="1" applyFill="1" applyBorder="1" applyAlignment="1">
      <alignment horizontal="left" vertical="center"/>
    </xf>
    <xf numFmtId="165" fontId="36" fillId="2" borderId="61" xfId="6" applyNumberFormat="1" applyFont="1" applyFill="1" applyBorder="1" applyAlignment="1">
      <alignment horizontal="right" vertical="center"/>
    </xf>
    <xf numFmtId="165" fontId="37" fillId="0" borderId="62" xfId="6" applyNumberFormat="1" applyFont="1" applyFill="1" applyBorder="1" applyAlignment="1">
      <alignment horizontal="right" vertical="center"/>
    </xf>
    <xf numFmtId="165" fontId="36" fillId="0" borderId="43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36" fillId="0" borderId="62" xfId="6" applyNumberFormat="1" applyFont="1" applyFill="1" applyBorder="1" applyAlignment="1">
      <alignment horizontal="right" vertical="center"/>
    </xf>
    <xf numFmtId="165" fontId="37" fillId="0" borderId="56" xfId="6" applyNumberFormat="1" applyFont="1" applyFill="1" applyBorder="1" applyAlignment="1">
      <alignment horizontal="right" vertical="center"/>
    </xf>
    <xf numFmtId="3" fontId="37" fillId="0" borderId="56" xfId="5" applyNumberFormat="1" applyFont="1" applyFill="1" applyBorder="1" applyAlignment="1">
      <alignment horizontal="right" vertical="center"/>
    </xf>
    <xf numFmtId="165" fontId="36" fillId="0" borderId="59" xfId="6" applyNumberFormat="1" applyFont="1" applyFill="1" applyBorder="1" applyAlignment="1">
      <alignment horizontal="right" vertical="center"/>
    </xf>
    <xf numFmtId="165" fontId="36" fillId="0" borderId="13" xfId="6" applyNumberFormat="1" applyFont="1" applyFill="1" applyBorder="1" applyAlignment="1">
      <alignment horizontal="right" vertical="center"/>
    </xf>
    <xf numFmtId="165" fontId="36" fillId="0" borderId="54" xfId="6" applyNumberFormat="1" applyFont="1" applyFill="1" applyBorder="1" applyAlignment="1">
      <alignment horizontal="right" vertical="center"/>
    </xf>
    <xf numFmtId="165" fontId="36" fillId="0" borderId="56" xfId="6" applyNumberFormat="1" applyFont="1" applyFill="1" applyBorder="1" applyAlignment="1">
      <alignment horizontal="right" vertical="center"/>
    </xf>
    <xf numFmtId="165" fontId="37" fillId="0" borderId="62" xfId="1" applyNumberFormat="1" applyFont="1" applyFill="1" applyBorder="1" applyAlignment="1">
      <alignment horizontal="right" vertical="center"/>
    </xf>
    <xf numFmtId="165" fontId="37" fillId="0" borderId="56" xfId="1" applyNumberFormat="1" applyFont="1" applyFill="1" applyBorder="1" applyAlignment="1">
      <alignment horizontal="right" vertical="center"/>
    </xf>
    <xf numFmtId="43" fontId="36" fillId="0" borderId="62" xfId="1" applyNumberFormat="1" applyFont="1" applyFill="1" applyBorder="1" applyAlignment="1">
      <alignment horizontal="right" vertical="center"/>
    </xf>
    <xf numFmtId="43" fontId="36" fillId="0" borderId="24" xfId="1" applyNumberFormat="1" applyFont="1" applyFill="1" applyBorder="1" applyAlignment="1">
      <alignment horizontal="right" vertical="center"/>
    </xf>
    <xf numFmtId="0" fontId="37" fillId="0" borderId="56" xfId="6" applyNumberFormat="1" applyFont="1" applyFill="1" applyBorder="1" applyAlignment="1">
      <alignment horizontal="center"/>
    </xf>
    <xf numFmtId="3" fontId="37" fillId="0" borderId="68" xfId="5" applyNumberFormat="1" applyFont="1" applyFill="1" applyBorder="1" applyAlignment="1">
      <alignment horizontal="right" vertical="center"/>
    </xf>
    <xf numFmtId="43" fontId="37" fillId="0" borderId="61" xfId="1" applyNumberFormat="1" applyFont="1" applyFill="1" applyBorder="1" applyAlignment="1">
      <alignment horizontal="right" vertical="center"/>
    </xf>
    <xf numFmtId="3" fontId="37" fillId="0" borderId="27" xfId="3" applyNumberFormat="1" applyFont="1" applyFill="1" applyBorder="1" applyAlignment="1">
      <alignment horizontal="right" vertical="center"/>
    </xf>
    <xf numFmtId="165" fontId="37" fillId="0" borderId="70" xfId="1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vertical="center" wrapText="1"/>
    </xf>
    <xf numFmtId="165" fontId="53" fillId="0" borderId="0" xfId="6" applyNumberFormat="1" applyFont="1" applyFill="1" applyBorder="1" applyAlignment="1">
      <alignment horizontal="center"/>
    </xf>
    <xf numFmtId="0" fontId="46" fillId="0" borderId="0" xfId="6" applyNumberFormat="1" applyFont="1" applyFill="1" applyBorder="1" applyAlignment="1">
      <alignment horizontal="center"/>
    </xf>
    <xf numFmtId="1" fontId="46" fillId="0" borderId="0" xfId="5" applyNumberFormat="1" applyFont="1" applyFill="1" applyBorder="1" applyAlignment="1">
      <alignment horizontal="left" vertical="center"/>
    </xf>
    <xf numFmtId="165" fontId="46" fillId="0" borderId="0" xfId="14" applyNumberFormat="1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left" vertical="center"/>
    </xf>
    <xf numFmtId="0" fontId="53" fillId="0" borderId="0" xfId="7" applyFont="1" applyFill="1" applyBorder="1" applyAlignment="1">
      <alignment vertical="center"/>
    </xf>
    <xf numFmtId="0" fontId="37" fillId="0" borderId="29" xfId="5" applyNumberFormat="1" applyFont="1" applyFill="1" applyBorder="1" applyAlignment="1">
      <alignment horizontal="right" vertical="center"/>
    </xf>
    <xf numFmtId="3" fontId="37" fillId="0" borderId="67" xfId="5" applyNumberFormat="1" applyFont="1" applyFill="1" applyBorder="1" applyAlignment="1">
      <alignment horizontal="right" vertical="center"/>
    </xf>
    <xf numFmtId="165" fontId="37" fillId="0" borderId="27" xfId="6" applyNumberFormat="1" applyFont="1" applyFill="1" applyBorder="1" applyAlignment="1">
      <alignment horizontal="right" vertical="center"/>
    </xf>
    <xf numFmtId="165" fontId="37" fillId="0" borderId="75" xfId="6" applyNumberFormat="1" applyFont="1" applyFill="1" applyBorder="1" applyAlignment="1">
      <alignment horizontal="right" vertical="center"/>
    </xf>
    <xf numFmtId="0" fontId="52" fillId="0" borderId="15" xfId="5" applyFont="1" applyBorder="1"/>
    <xf numFmtId="0" fontId="52" fillId="0" borderId="18" xfId="5" applyFont="1" applyBorder="1" applyAlignment="1">
      <alignment horizontal="right" vertical="center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left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0" fontId="6" fillId="6" borderId="1" xfId="5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3" fontId="6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9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  <xf numFmtId="0" fontId="53" fillId="0" borderId="0" xfId="3" applyFont="1" applyFill="1" applyBorder="1" applyAlignment="1">
      <alignment horizontal="center" vertical="center" wrapText="1"/>
    </xf>
    <xf numFmtId="43" fontId="36" fillId="0" borderId="50" xfId="6" applyNumberFormat="1" applyFont="1" applyFill="1" applyBorder="1" applyAlignment="1">
      <alignment horizontal="right" vertical="center"/>
    </xf>
    <xf numFmtId="165" fontId="36" fillId="0" borderId="60" xfId="6" applyNumberFormat="1" applyFont="1" applyFill="1" applyBorder="1" applyAlignment="1">
      <alignment horizontal="right" vertical="center"/>
    </xf>
    <xf numFmtId="165" fontId="36" fillId="0" borderId="47" xfId="6" applyNumberFormat="1" applyFont="1" applyFill="1" applyBorder="1" applyAlignment="1">
      <alignment horizontal="right" vertical="center"/>
    </xf>
    <xf numFmtId="165" fontId="36" fillId="0" borderId="72" xfId="6" applyNumberFormat="1" applyFont="1" applyFill="1" applyBorder="1" applyAlignment="1">
      <alignment horizontal="right" vertical="center"/>
    </xf>
    <xf numFmtId="43" fontId="36" fillId="0" borderId="13" xfId="6" applyNumberFormat="1" applyFont="1" applyFill="1" applyBorder="1" applyAlignment="1">
      <alignment horizontal="right" vertical="center"/>
    </xf>
    <xf numFmtId="43" fontId="36" fillId="0" borderId="51" xfId="6" applyNumberFormat="1" applyFont="1" applyFill="1" applyBorder="1" applyAlignment="1">
      <alignment horizontal="right" vertical="center"/>
    </xf>
    <xf numFmtId="43" fontId="46" fillId="0" borderId="13" xfId="6" applyNumberFormat="1" applyFont="1" applyFill="1" applyBorder="1" applyAlignment="1">
      <alignment horizontal="right" vertical="center"/>
    </xf>
    <xf numFmtId="165" fontId="10" fillId="0" borderId="68" xfId="6" applyNumberFormat="1" applyFont="1" applyFill="1" applyBorder="1" applyAlignment="1">
      <alignment horizontal="right" vertical="center"/>
    </xf>
    <xf numFmtId="43" fontId="54" fillId="0" borderId="18" xfId="5" applyNumberFormat="1" applyFont="1" applyBorder="1" applyAlignment="1">
      <alignment vertical="center"/>
    </xf>
    <xf numFmtId="165" fontId="46" fillId="0" borderId="18" xfId="6" applyNumberFormat="1" applyFont="1" applyFill="1" applyBorder="1" applyAlignment="1">
      <alignment horizontal="right" vertical="center"/>
    </xf>
    <xf numFmtId="43" fontId="50" fillId="0" borderId="0" xfId="6" applyNumberFormat="1" applyFont="1" applyFill="1" applyBorder="1" applyAlignment="1">
      <alignment horizontal="right" vertical="center"/>
    </xf>
    <xf numFmtId="165" fontId="21" fillId="0" borderId="0" xfId="6" applyNumberFormat="1" applyFont="1" applyFill="1" applyBorder="1" applyAlignment="1">
      <alignment horizontal="right" vertical="center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54" t="s">
        <v>96</v>
      </c>
      <c r="K1" s="954"/>
      <c r="L1" s="954"/>
      <c r="M1" s="95"/>
      <c r="N1" s="83"/>
      <c r="O1" s="83"/>
      <c r="P1" s="88"/>
    </row>
    <row r="2" spans="1:17" x14ac:dyDescent="0.2">
      <c r="A2" s="969" t="s">
        <v>17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5"/>
      <c r="N2" s="83"/>
      <c r="O2" s="83"/>
      <c r="P2" s="88"/>
    </row>
    <row r="3" spans="1:17" x14ac:dyDescent="0.2">
      <c r="A3" s="969" t="s">
        <v>18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83"/>
      <c r="N3" s="83"/>
      <c r="O3" s="83"/>
      <c r="P3" s="88"/>
    </row>
    <row r="4" spans="1:17" ht="15" customHeight="1" thickBot="1" x14ac:dyDescent="0.25">
      <c r="A4" s="955" t="s">
        <v>19</v>
      </c>
      <c r="B4" s="955"/>
      <c r="C4" s="91"/>
      <c r="D4" s="92"/>
      <c r="E4" s="93"/>
      <c r="F4" s="970"/>
      <c r="G4" s="970"/>
      <c r="H4" s="970"/>
      <c r="I4" s="970"/>
      <c r="J4" s="970"/>
      <c r="K4" s="970"/>
      <c r="L4" s="94"/>
      <c r="M4" s="96"/>
      <c r="N4" s="83"/>
      <c r="O4" s="83"/>
      <c r="P4" s="88"/>
    </row>
    <row r="5" spans="1:17" x14ac:dyDescent="0.2">
      <c r="A5" s="960" t="s">
        <v>0</v>
      </c>
      <c r="B5" s="962" t="s">
        <v>8</v>
      </c>
      <c r="C5" s="53" t="s">
        <v>20</v>
      </c>
      <c r="D5" s="964" t="s">
        <v>21</v>
      </c>
      <c r="E5" s="966" t="s">
        <v>22</v>
      </c>
      <c r="F5" s="966"/>
      <c r="G5" s="967" t="s">
        <v>23</v>
      </c>
      <c r="H5" s="967"/>
      <c r="I5" s="968" t="s">
        <v>24</v>
      </c>
      <c r="J5" s="968"/>
      <c r="K5" s="958" t="s">
        <v>25</v>
      </c>
      <c r="L5" s="959"/>
      <c r="M5" s="97"/>
      <c r="N5" s="83"/>
      <c r="O5" s="83"/>
      <c r="P5" s="83"/>
      <c r="Q5" s="83"/>
    </row>
    <row r="6" spans="1:17" ht="13.5" thickBot="1" x14ac:dyDescent="0.25">
      <c r="A6" s="961"/>
      <c r="B6" s="963"/>
      <c r="C6" s="119" t="s">
        <v>12</v>
      </c>
      <c r="D6" s="965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56" t="s">
        <v>97</v>
      </c>
      <c r="C64" s="956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57"/>
      <c r="K446" s="957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71" t="s">
        <v>176</v>
      </c>
      <c r="L1" s="971"/>
      <c r="M1" s="971"/>
      <c r="N1" s="971"/>
      <c r="O1" s="971"/>
    </row>
    <row r="2" spans="1:17" ht="14.25" customHeight="1" x14ac:dyDescent="0.2">
      <c r="K2" s="971"/>
      <c r="L2" s="971"/>
      <c r="M2" s="971"/>
      <c r="N2" s="971"/>
      <c r="O2" s="971"/>
    </row>
    <row r="3" spans="1:17" ht="14.25" customHeight="1" x14ac:dyDescent="0.2">
      <c r="B3" s="972" t="s">
        <v>177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</row>
    <row r="4" spans="1:17" ht="14.25" customHeight="1" x14ac:dyDescent="0.2">
      <c r="B4" s="972"/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73" t="s">
        <v>0</v>
      </c>
      <c r="B6" s="973" t="s">
        <v>8</v>
      </c>
      <c r="C6" s="973"/>
      <c r="D6" s="974" t="s">
        <v>20</v>
      </c>
      <c r="E6" s="975" t="s">
        <v>178</v>
      </c>
      <c r="F6" s="976" t="s">
        <v>22</v>
      </c>
      <c r="G6" s="976"/>
      <c r="H6" s="975" t="s">
        <v>179</v>
      </c>
      <c r="I6" s="975"/>
      <c r="J6" s="977" t="s">
        <v>180</v>
      </c>
      <c r="K6" s="977"/>
      <c r="L6" s="977" t="s">
        <v>145</v>
      </c>
      <c r="M6" s="977"/>
      <c r="N6" s="977" t="s">
        <v>181</v>
      </c>
      <c r="O6" s="977"/>
    </row>
    <row r="7" spans="1:17" x14ac:dyDescent="0.2">
      <c r="A7" s="973"/>
      <c r="B7" s="973"/>
      <c r="C7" s="973"/>
      <c r="D7" s="974"/>
      <c r="E7" s="975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81" t="s">
        <v>28</v>
      </c>
      <c r="C8" s="981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78" t="s">
        <v>29</v>
      </c>
      <c r="C9" s="978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78" t="s">
        <v>31</v>
      </c>
      <c r="C10" s="978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82" t="s">
        <v>35</v>
      </c>
      <c r="C11" s="982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78" t="s">
        <v>36</v>
      </c>
      <c r="C12" s="978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78" t="s">
        <v>38</v>
      </c>
      <c r="C13" s="978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78" t="s">
        <v>39</v>
      </c>
      <c r="C14" s="978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78" t="s">
        <v>41</v>
      </c>
      <c r="C15" s="978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83" t="s">
        <v>42</v>
      </c>
      <c r="C16" s="983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79">
        <v>9</v>
      </c>
      <c r="B17" s="980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79"/>
      <c r="B18" s="980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79"/>
      <c r="B19" s="980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79"/>
      <c r="B20" s="980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78" t="s">
        <v>131</v>
      </c>
      <c r="C21" s="978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78" t="s">
        <v>45</v>
      </c>
      <c r="C22" s="978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78" t="s">
        <v>46</v>
      </c>
      <c r="C23" s="978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79">
        <v>13</v>
      </c>
      <c r="B24" s="980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79"/>
      <c r="B25" s="980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79"/>
      <c r="B26" s="980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79"/>
      <c r="B27" s="980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83" t="s">
        <v>48</v>
      </c>
      <c r="C28" s="983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84" t="s">
        <v>49</v>
      </c>
      <c r="C29" s="984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78" t="s">
        <v>64</v>
      </c>
      <c r="C30" s="978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78" t="s">
        <v>65</v>
      </c>
      <c r="C31" s="978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78" t="s">
        <v>66</v>
      </c>
      <c r="C32" s="978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78" t="s">
        <v>67</v>
      </c>
      <c r="C33" s="978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78" t="s">
        <v>68</v>
      </c>
      <c r="C34" s="978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78" t="s">
        <v>69</v>
      </c>
      <c r="C35" s="978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85" t="s">
        <v>70</v>
      </c>
      <c r="C36" s="985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85" t="s">
        <v>71</v>
      </c>
      <c r="C37" s="985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86" t="s">
        <v>72</v>
      </c>
      <c r="C38" s="986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78" t="s">
        <v>50</v>
      </c>
      <c r="C39" s="978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78" t="s">
        <v>52</v>
      </c>
      <c r="C40" s="978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88" t="s">
        <v>54</v>
      </c>
      <c r="C41" s="988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88" t="s">
        <v>55</v>
      </c>
      <c r="C42" s="988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89" t="s">
        <v>56</v>
      </c>
      <c r="C43" s="989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88" t="s">
        <v>57</v>
      </c>
      <c r="C44" s="988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89" t="s">
        <v>16</v>
      </c>
      <c r="C45" s="989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85" t="s">
        <v>59</v>
      </c>
      <c r="C46" s="985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90" t="s">
        <v>61</v>
      </c>
      <c r="C47" s="990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85" t="s">
        <v>13</v>
      </c>
      <c r="C48" s="985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85" t="s">
        <v>62</v>
      </c>
      <c r="C49" s="985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85" t="s">
        <v>14</v>
      </c>
      <c r="C50" s="985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91" t="s">
        <v>63</v>
      </c>
      <c r="C51" s="991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87" t="s">
        <v>7</v>
      </c>
      <c r="C52" s="987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92" t="s">
        <v>84</v>
      </c>
      <c r="C53" s="992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78" t="s">
        <v>73</v>
      </c>
      <c r="C54" s="978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78" t="s">
        <v>74</v>
      </c>
      <c r="C55" s="978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78" t="s">
        <v>75</v>
      </c>
      <c r="C56" s="978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78" t="s">
        <v>76</v>
      </c>
      <c r="C57" s="978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83" t="s">
        <v>77</v>
      </c>
      <c r="C58" s="983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85" t="s">
        <v>78</v>
      </c>
      <c r="C59" s="985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87" t="s">
        <v>80</v>
      </c>
      <c r="C60" s="987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78" t="s">
        <v>32</v>
      </c>
      <c r="C61" s="978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78" t="s">
        <v>34</v>
      </c>
      <c r="C62" s="978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87" t="s">
        <v>81</v>
      </c>
      <c r="C63" s="987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92" t="s">
        <v>83</v>
      </c>
      <c r="C64" s="992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93" t="s">
        <v>182</v>
      </c>
      <c r="C65" s="993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94" t="s">
        <v>86</v>
      </c>
      <c r="C66" s="994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94" t="s">
        <v>15</v>
      </c>
      <c r="C67" s="994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95" t="s">
        <v>4</v>
      </c>
      <c r="C68" s="995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94" t="s">
        <v>87</v>
      </c>
      <c r="C69" s="994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B65:C65"/>
    <mergeCell ref="B66:C66"/>
    <mergeCell ref="B67:C67"/>
    <mergeCell ref="B68:C68"/>
    <mergeCell ref="B69:C69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25" zoomScale="145" zoomScaleNormal="145" workbookViewId="0">
      <selection activeCell="G31" sqref="G31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71" t="s">
        <v>158</v>
      </c>
      <c r="F1" s="971"/>
      <c r="G1" s="971"/>
      <c r="H1" s="734"/>
      <c r="I1" s="734"/>
    </row>
    <row r="2" spans="1:9" x14ac:dyDescent="0.2">
      <c r="E2" s="971"/>
      <c r="F2" s="971"/>
      <c r="G2" s="971"/>
      <c r="H2" s="734"/>
      <c r="I2" s="734"/>
    </row>
    <row r="3" spans="1:9" ht="31.5" customHeight="1" x14ac:dyDescent="0.2">
      <c r="A3" s="88"/>
      <c r="B3" s="1031" t="s">
        <v>146</v>
      </c>
      <c r="C3" s="1031"/>
      <c r="D3" s="1031"/>
      <c r="E3" s="1031"/>
      <c r="F3" s="1031"/>
      <c r="G3" s="734"/>
      <c r="H3" s="734"/>
      <c r="I3" s="734"/>
    </row>
    <row r="4" spans="1:9" ht="27" customHeight="1" x14ac:dyDescent="0.2">
      <c r="B4" s="1031"/>
      <c r="C4" s="1031"/>
      <c r="D4" s="1031"/>
      <c r="E4" s="1031"/>
      <c r="F4" s="1031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1026" t="s">
        <v>157</v>
      </c>
      <c r="E7" s="1026"/>
      <c r="F7" s="1026"/>
      <c r="G7" s="1026"/>
    </row>
    <row r="8" spans="1:9" x14ac:dyDescent="0.2">
      <c r="A8" s="1004" t="s">
        <v>0</v>
      </c>
      <c r="B8" s="1006" t="s">
        <v>8</v>
      </c>
      <c r="C8" s="1007"/>
      <c r="D8" s="1010" t="s">
        <v>20</v>
      </c>
      <c r="E8" s="1012" t="s">
        <v>21</v>
      </c>
      <c r="F8" s="996" t="s">
        <v>159</v>
      </c>
      <c r="G8" s="997"/>
    </row>
    <row r="9" spans="1:9" ht="13.5" thickBot="1" x14ac:dyDescent="0.25">
      <c r="A9" s="1005"/>
      <c r="B9" s="1008"/>
      <c r="C9" s="1009"/>
      <c r="D9" s="1011"/>
      <c r="E9" s="1013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998" t="s">
        <v>28</v>
      </c>
      <c r="C10" s="999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1000" t="s">
        <v>29</v>
      </c>
      <c r="C11" s="1001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1002" t="s">
        <v>35</v>
      </c>
      <c r="C12" s="1003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1022" t="s">
        <v>41</v>
      </c>
      <c r="C13" s="1023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1024" t="s">
        <v>42</v>
      </c>
      <c r="C14" s="1025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1020" t="s">
        <v>49</v>
      </c>
      <c r="C15" s="1021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1042" t="s">
        <v>52</v>
      </c>
      <c r="C16" s="1043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1044" t="s">
        <v>54</v>
      </c>
      <c r="C17" s="1045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1044" t="s">
        <v>55</v>
      </c>
      <c r="C18" s="1045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1014" t="s">
        <v>56</v>
      </c>
      <c r="C19" s="1015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1044" t="s">
        <v>57</v>
      </c>
      <c r="C20" s="1045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1014" t="s">
        <v>16</v>
      </c>
      <c r="C21" s="1015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1016" t="s">
        <v>59</v>
      </c>
      <c r="C22" s="1017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1018" t="s">
        <v>61</v>
      </c>
      <c r="C23" s="1019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1040" t="s">
        <v>84</v>
      </c>
      <c r="C24" s="1041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1038" t="s">
        <v>78</v>
      </c>
      <c r="C25" s="1039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1032" t="s">
        <v>83</v>
      </c>
      <c r="C26" s="1033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1034" t="s">
        <v>85</v>
      </c>
      <c r="C27" s="1035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1036" t="s">
        <v>86</v>
      </c>
      <c r="C28" s="1037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1029" t="s">
        <v>15</v>
      </c>
      <c r="C29" s="1030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1027" t="s">
        <v>4</v>
      </c>
      <c r="C30" s="1028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1029" t="s">
        <v>87</v>
      </c>
      <c r="C31" s="1030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  <mergeCell ref="B21:C21"/>
    <mergeCell ref="B22:C22"/>
    <mergeCell ref="B23:C23"/>
    <mergeCell ref="B15:C15"/>
    <mergeCell ref="B13:C13"/>
    <mergeCell ref="B14:C14"/>
    <mergeCell ref="F8:G8"/>
    <mergeCell ref="B10:C10"/>
    <mergeCell ref="B11:C11"/>
    <mergeCell ref="B12:C12"/>
    <mergeCell ref="A8:A9"/>
    <mergeCell ref="B8:C9"/>
    <mergeCell ref="D8:D9"/>
    <mergeCell ref="E8:E9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3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160" t="s">
        <v>149</v>
      </c>
      <c r="X1" s="1160"/>
      <c r="Y1" s="1160"/>
    </row>
    <row r="2" spans="1:25" ht="14.25" customHeight="1" x14ac:dyDescent="0.2">
      <c r="W2" s="1160"/>
      <c r="X2" s="1160"/>
      <c r="Y2" s="1160"/>
    </row>
    <row r="3" spans="1:25" ht="14.25" customHeight="1" x14ac:dyDescent="0.2">
      <c r="B3" s="1151" t="s">
        <v>146</v>
      </c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1151"/>
      <c r="N3" s="1151"/>
      <c r="O3" s="1151"/>
      <c r="P3" s="1151"/>
      <c r="Q3" s="1151"/>
      <c r="R3" s="1151"/>
      <c r="S3" s="1151"/>
      <c r="T3" s="1151"/>
      <c r="W3" s="1160"/>
      <c r="X3" s="1160"/>
      <c r="Y3" s="1160"/>
    </row>
    <row r="4" spans="1:25" ht="14.25" customHeight="1" x14ac:dyDescent="0.2">
      <c r="B4" s="1151"/>
      <c r="C4" s="1151"/>
      <c r="D4" s="1151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1026" t="s">
        <v>122</v>
      </c>
      <c r="X5" s="1026"/>
      <c r="Y5" s="1026"/>
    </row>
    <row r="6" spans="1:25" ht="26.25" customHeight="1" thickBot="1" x14ac:dyDescent="0.25">
      <c r="A6" s="1004" t="s">
        <v>0</v>
      </c>
      <c r="B6" s="1006" t="s">
        <v>8</v>
      </c>
      <c r="C6" s="1007"/>
      <c r="D6" s="1010" t="s">
        <v>20</v>
      </c>
      <c r="E6" s="1012" t="s">
        <v>21</v>
      </c>
      <c r="F6" s="1046" t="s">
        <v>22</v>
      </c>
      <c r="G6" s="1047"/>
      <c r="H6" s="1056" t="s">
        <v>123</v>
      </c>
      <c r="I6" s="1057"/>
      <c r="J6" s="1058" t="s">
        <v>124</v>
      </c>
      <c r="K6" s="1059"/>
      <c r="L6" s="1050" t="s">
        <v>125</v>
      </c>
      <c r="M6" s="1051"/>
      <c r="N6" s="1052" t="s">
        <v>126</v>
      </c>
      <c r="O6" s="1053"/>
      <c r="P6" s="1054" t="s">
        <v>147</v>
      </c>
      <c r="Q6" s="1055"/>
      <c r="R6" s="1152" t="s">
        <v>144</v>
      </c>
      <c r="S6" s="1153"/>
      <c r="T6" s="1154" t="s">
        <v>125</v>
      </c>
      <c r="U6" s="1155"/>
      <c r="V6" s="1156" t="s">
        <v>148</v>
      </c>
      <c r="W6" s="1157"/>
      <c r="X6" s="1158" t="s">
        <v>145</v>
      </c>
      <c r="Y6" s="1159"/>
    </row>
    <row r="7" spans="1:25" ht="13.5" thickBot="1" x14ac:dyDescent="0.25">
      <c r="A7" s="1005"/>
      <c r="B7" s="1008"/>
      <c r="C7" s="1009"/>
      <c r="D7" s="1011"/>
      <c r="E7" s="1013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998" t="s">
        <v>28</v>
      </c>
      <c r="C8" s="999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1000" t="s">
        <v>29</v>
      </c>
      <c r="C9" s="1001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1022" t="s">
        <v>31</v>
      </c>
      <c r="C10" s="1023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060" t="s">
        <v>35</v>
      </c>
      <c r="C11" s="1061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1000" t="s">
        <v>36</v>
      </c>
      <c r="C12" s="1001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1042" t="s">
        <v>38</v>
      </c>
      <c r="C13" s="1043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1042" t="s">
        <v>39</v>
      </c>
      <c r="C14" s="1043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1022" t="s">
        <v>41</v>
      </c>
      <c r="C15" s="1023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1048" t="s">
        <v>42</v>
      </c>
      <c r="C16" s="1049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062">
        <v>9</v>
      </c>
      <c r="B17" s="1065" t="s">
        <v>127</v>
      </c>
      <c r="C17" s="256" t="s">
        <v>65</v>
      </c>
      <c r="D17" s="1068" t="s">
        <v>10</v>
      </c>
      <c r="E17" s="1071">
        <v>22600</v>
      </c>
      <c r="F17" s="508">
        <v>700</v>
      </c>
      <c r="G17" s="1074">
        <f>$E17*(F17+F18+F19+F20)</f>
        <v>21696000</v>
      </c>
      <c r="H17" s="1112">
        <v>355</v>
      </c>
      <c r="I17" s="1096">
        <f>H17*$E17</f>
        <v>8023000</v>
      </c>
      <c r="J17" s="1099">
        <v>149</v>
      </c>
      <c r="K17" s="1102">
        <f>$E17*J17</f>
        <v>3367400</v>
      </c>
      <c r="L17" s="1105">
        <f>J17-H17</f>
        <v>-206</v>
      </c>
      <c r="M17" s="1108">
        <f>L17*$E17</f>
        <v>-4655600</v>
      </c>
      <c r="N17" s="1111">
        <v>605</v>
      </c>
      <c r="O17" s="1091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063"/>
      <c r="B18" s="1066"/>
      <c r="C18" s="257" t="s">
        <v>128</v>
      </c>
      <c r="D18" s="1069"/>
      <c r="E18" s="1072"/>
      <c r="F18" s="509">
        <v>90</v>
      </c>
      <c r="G18" s="1075"/>
      <c r="H18" s="1113"/>
      <c r="I18" s="1097"/>
      <c r="J18" s="1100"/>
      <c r="K18" s="1103"/>
      <c r="L18" s="1106"/>
      <c r="M18" s="1109"/>
      <c r="N18" s="1086"/>
      <c r="O18" s="1089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063"/>
      <c r="B19" s="1066"/>
      <c r="C19" s="258" t="s">
        <v>129</v>
      </c>
      <c r="D19" s="1069"/>
      <c r="E19" s="1072"/>
      <c r="F19" s="509">
        <v>120</v>
      </c>
      <c r="G19" s="1075"/>
      <c r="H19" s="1113"/>
      <c r="I19" s="1097"/>
      <c r="J19" s="1100"/>
      <c r="K19" s="1103"/>
      <c r="L19" s="1106"/>
      <c r="M19" s="1109"/>
      <c r="N19" s="1086"/>
      <c r="O19" s="1089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064"/>
      <c r="B20" s="1067"/>
      <c r="C20" s="259" t="s">
        <v>130</v>
      </c>
      <c r="D20" s="1070"/>
      <c r="E20" s="1073"/>
      <c r="F20" s="510">
        <v>50</v>
      </c>
      <c r="G20" s="1076"/>
      <c r="H20" s="1114"/>
      <c r="I20" s="1098"/>
      <c r="J20" s="1101"/>
      <c r="K20" s="1104"/>
      <c r="L20" s="1107"/>
      <c r="M20" s="1110"/>
      <c r="N20" s="1087"/>
      <c r="O20" s="1090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92" t="s">
        <v>131</v>
      </c>
      <c r="C21" s="1093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1042" t="s">
        <v>45</v>
      </c>
      <c r="C22" s="1043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94" t="s">
        <v>46</v>
      </c>
      <c r="C23" s="1043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077">
        <v>13</v>
      </c>
      <c r="B24" s="1065" t="s">
        <v>47</v>
      </c>
      <c r="C24" s="256" t="s">
        <v>65</v>
      </c>
      <c r="D24" s="1080" t="s">
        <v>44</v>
      </c>
      <c r="E24" s="1081">
        <v>10000</v>
      </c>
      <c r="F24" s="1082">
        <v>356</v>
      </c>
      <c r="G24" s="1095">
        <f>$E24*F24</f>
        <v>3560000</v>
      </c>
      <c r="H24" s="1115"/>
      <c r="I24" s="1116">
        <f>H27*$E24</f>
        <v>0</v>
      </c>
      <c r="J24" s="1117">
        <v>0</v>
      </c>
      <c r="K24" s="1118">
        <f>$E24*J24</f>
        <v>0</v>
      </c>
      <c r="L24" s="341"/>
      <c r="M24" s="387"/>
      <c r="N24" s="1085">
        <v>356</v>
      </c>
      <c r="O24" s="1088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078"/>
      <c r="B25" s="1066"/>
      <c r="C25" s="347" t="s">
        <v>45</v>
      </c>
      <c r="D25" s="1069"/>
      <c r="E25" s="1072"/>
      <c r="F25" s="1083"/>
      <c r="G25" s="1075"/>
      <c r="H25" s="1113"/>
      <c r="I25" s="1097"/>
      <c r="J25" s="1100"/>
      <c r="K25" s="1103"/>
      <c r="L25" s="341"/>
      <c r="M25" s="387"/>
      <c r="N25" s="1086"/>
      <c r="O25" s="1089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078"/>
      <c r="B26" s="1066"/>
      <c r="C26" s="347" t="s">
        <v>46</v>
      </c>
      <c r="D26" s="1069"/>
      <c r="E26" s="1072"/>
      <c r="F26" s="1083"/>
      <c r="G26" s="1075"/>
      <c r="H26" s="1113"/>
      <c r="I26" s="1097"/>
      <c r="J26" s="1100"/>
      <c r="K26" s="1103"/>
      <c r="L26" s="341"/>
      <c r="M26" s="387"/>
      <c r="N26" s="1086"/>
      <c r="O26" s="1089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079"/>
      <c r="B27" s="1067"/>
      <c r="C27" s="259" t="s">
        <v>132</v>
      </c>
      <c r="D27" s="1070"/>
      <c r="E27" s="1073"/>
      <c r="F27" s="1084"/>
      <c r="G27" s="1076"/>
      <c r="H27" s="1114"/>
      <c r="I27" s="1098"/>
      <c r="J27" s="1101"/>
      <c r="K27" s="1104"/>
      <c r="L27" s="341">
        <f>J24-H27</f>
        <v>0</v>
      </c>
      <c r="M27" s="387">
        <f>L27*$E24</f>
        <v>0</v>
      </c>
      <c r="N27" s="1087"/>
      <c r="O27" s="1090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119" t="s">
        <v>48</v>
      </c>
      <c r="C28" s="1120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121" t="s">
        <v>49</v>
      </c>
      <c r="C29" s="1122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1000" t="s">
        <v>64</v>
      </c>
      <c r="C30" s="1001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1042" t="s">
        <v>65</v>
      </c>
      <c r="C31" s="1043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1042" t="s">
        <v>66</v>
      </c>
      <c r="C32" s="1043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1042" t="s">
        <v>67</v>
      </c>
      <c r="C33" s="1043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1042" t="s">
        <v>68</v>
      </c>
      <c r="C34" s="1043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1042" t="s">
        <v>69</v>
      </c>
      <c r="C35" s="1043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123" t="s">
        <v>70</v>
      </c>
      <c r="C36" s="1124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1016" t="s">
        <v>71</v>
      </c>
      <c r="C37" s="1017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125" t="s">
        <v>72</v>
      </c>
      <c r="C38" s="1126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1000" t="s">
        <v>50</v>
      </c>
      <c r="C39" s="1001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1042" t="s">
        <v>52</v>
      </c>
      <c r="C40" s="1043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1044" t="s">
        <v>54</v>
      </c>
      <c r="C41" s="1045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1044" t="s">
        <v>55</v>
      </c>
      <c r="C42" s="1045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1014" t="s">
        <v>56</v>
      </c>
      <c r="C43" s="1015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1044" t="s">
        <v>57</v>
      </c>
      <c r="C44" s="1045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1014" t="s">
        <v>16</v>
      </c>
      <c r="C45" s="1015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1016" t="s">
        <v>59</v>
      </c>
      <c r="C46" s="1017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127" t="s">
        <v>61</v>
      </c>
      <c r="C47" s="1128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1038" t="s">
        <v>13</v>
      </c>
      <c r="C48" s="1039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123" t="s">
        <v>62</v>
      </c>
      <c r="C49" s="1124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1016" t="s">
        <v>14</v>
      </c>
      <c r="C50" s="1017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129" t="s">
        <v>63</v>
      </c>
      <c r="C51" s="1130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131" t="s">
        <v>7</v>
      </c>
      <c r="C52" s="1132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133" t="s">
        <v>84</v>
      </c>
      <c r="C53" s="1134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1000" t="s">
        <v>73</v>
      </c>
      <c r="C54" s="1001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1042" t="s">
        <v>74</v>
      </c>
      <c r="C55" s="1043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1042" t="s">
        <v>75</v>
      </c>
      <c r="C56" s="1043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1022" t="s">
        <v>76</v>
      </c>
      <c r="C57" s="1023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137" t="s">
        <v>77</v>
      </c>
      <c r="C58" s="1138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1038" t="s">
        <v>78</v>
      </c>
      <c r="C59" s="1039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139" t="s">
        <v>80</v>
      </c>
      <c r="C60" s="1140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1042" t="s">
        <v>32</v>
      </c>
      <c r="C61" s="1043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1042" t="s">
        <v>34</v>
      </c>
      <c r="C62" s="1043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141" t="s">
        <v>81</v>
      </c>
      <c r="C63" s="1142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143" t="s">
        <v>83</v>
      </c>
      <c r="C64" s="1144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145" t="s">
        <v>85</v>
      </c>
      <c r="C65" s="1146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147" t="s">
        <v>86</v>
      </c>
      <c r="C66" s="1148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135" t="s">
        <v>15</v>
      </c>
      <c r="C67" s="1136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149" t="s">
        <v>4</v>
      </c>
      <c r="C68" s="1150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135" t="s">
        <v>87</v>
      </c>
      <c r="C69" s="1136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B3:T4"/>
    <mergeCell ref="R6:S6"/>
    <mergeCell ref="T6:U6"/>
    <mergeCell ref="V6:W6"/>
    <mergeCell ref="X6:Y6"/>
    <mergeCell ref="W1:Y3"/>
    <mergeCell ref="W5:Y5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A24:A27"/>
    <mergeCell ref="B24:B27"/>
    <mergeCell ref="D24:D27"/>
    <mergeCell ref="E24:E27"/>
    <mergeCell ref="F24:F27"/>
    <mergeCell ref="A17:A20"/>
    <mergeCell ref="B17:B20"/>
    <mergeCell ref="D17:D20"/>
    <mergeCell ref="E17:E20"/>
    <mergeCell ref="G17:G20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6:A7"/>
    <mergeCell ref="B6:C7"/>
    <mergeCell ref="D6:D7"/>
    <mergeCell ref="E6:E7"/>
    <mergeCell ref="F6:G6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734"/>
      <c r="M3" s="734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161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641"/>
      <c r="K7" s="584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162</v>
      </c>
      <c r="G8" s="1217"/>
      <c r="H8" s="1202" t="s">
        <v>101</v>
      </c>
      <c r="I8" s="1203"/>
      <c r="J8" s="1194"/>
      <c r="K8" s="1194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95" t="s">
        <v>28</v>
      </c>
      <c r="C10" s="1196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80" t="s">
        <v>41</v>
      </c>
      <c r="C13" s="118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82" t="s">
        <v>42</v>
      </c>
      <c r="C14" s="118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88" t="s">
        <v>78</v>
      </c>
      <c r="C25" s="1189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90" t="s">
        <v>81</v>
      </c>
      <c r="C26" s="1191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61" t="s">
        <v>83</v>
      </c>
      <c r="C27" s="1162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63" t="s">
        <v>106</v>
      </c>
      <c r="C28" s="1164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65" t="s">
        <v>102</v>
      </c>
      <c r="C29" s="1166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67" t="s">
        <v>1</v>
      </c>
      <c r="C30" s="1168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84" t="s">
        <v>103</v>
      </c>
      <c r="C31" s="1185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86" t="s">
        <v>104</v>
      </c>
      <c r="C32" s="1187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C4:I4"/>
    <mergeCell ref="C5:I5"/>
    <mergeCell ref="B6:I6"/>
    <mergeCell ref="A8:A9"/>
    <mergeCell ref="B8:C9"/>
    <mergeCell ref="D8:D9"/>
    <mergeCell ref="E8:E9"/>
    <mergeCell ref="F8:G8"/>
    <mergeCell ref="J8:K8"/>
    <mergeCell ref="B10:C10"/>
    <mergeCell ref="B11:C11"/>
    <mergeCell ref="B12:C12"/>
    <mergeCell ref="G7:I7"/>
    <mergeCell ref="H8:I8"/>
    <mergeCell ref="B31:C31"/>
    <mergeCell ref="B32:C32"/>
    <mergeCell ref="B25:C25"/>
    <mergeCell ref="B26:C26"/>
    <mergeCell ref="B24:C24"/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734"/>
      <c r="M3" s="734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174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641"/>
      <c r="K7" s="584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175</v>
      </c>
      <c r="G8" s="1217"/>
      <c r="H8" s="1202" t="s">
        <v>101</v>
      </c>
      <c r="I8" s="1203"/>
      <c r="J8" s="1194"/>
      <c r="K8" s="1194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95" t="s">
        <v>28</v>
      </c>
      <c r="C10" s="1196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80" t="s">
        <v>41</v>
      </c>
      <c r="C13" s="118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82" t="s">
        <v>42</v>
      </c>
      <c r="C14" s="118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86" t="s">
        <v>104</v>
      </c>
      <c r="C31" s="1187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A8:A9"/>
    <mergeCell ref="B8:C9"/>
    <mergeCell ref="D8:D9"/>
    <mergeCell ref="E8:E9"/>
    <mergeCell ref="F8:G8"/>
    <mergeCell ref="B13:C13"/>
    <mergeCell ref="G1:I3"/>
    <mergeCell ref="C4:I4"/>
    <mergeCell ref="C5:I5"/>
    <mergeCell ref="B6:I6"/>
    <mergeCell ref="G7:I7"/>
    <mergeCell ref="H8:I8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1:C31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765"/>
      <c r="M3" s="765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185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184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80" t="s">
        <v>41</v>
      </c>
      <c r="C13" s="118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82" t="s">
        <v>42</v>
      </c>
      <c r="C14" s="118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86" t="s">
        <v>104</v>
      </c>
      <c r="C31" s="1187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765"/>
      <c r="M3" s="765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186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187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80" t="s">
        <v>41</v>
      </c>
      <c r="C13" s="1181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82" t="s">
        <v>42</v>
      </c>
      <c r="C14" s="118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N29" sqref="N2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898"/>
      <c r="M3" s="765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188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189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21" t="s">
        <v>41</v>
      </c>
      <c r="C13" s="1222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23" t="s">
        <v>42</v>
      </c>
      <c r="C14" s="1224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885">
        <f>Тодотгол_2023_хавсралт_2!F24-H24</f>
        <v>0</v>
      </c>
      <c r="K24" s="885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885">
        <f>Тодотгол_2023_хавсралт_2!F29-H29</f>
        <v>0</v>
      </c>
      <c r="K29" s="885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885">
        <f>Тодотгол_2023_хавсралт_2!F30-H30</f>
        <v>0</v>
      </c>
      <c r="K30" s="885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885">
        <f>Тодотгол_2023_хавсралт_2!F31-H31</f>
        <v>0</v>
      </c>
      <c r="K31" s="885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euITOMSZV1NG2jo3wJj8uHcKHHG0NTkjEFk/3Xa0ha37OvwRm9ADUnD7ZFB1uxhx1aoCfaOJPHvPg3ha8duaUg==" saltValue="/lgOsHJOWwJRFo6uXLl4GA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K31" sqref="K3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898"/>
      <c r="M3" s="765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192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191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90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F11+'Гүйцэтгэл_2023_6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21" t="s">
        <v>41</v>
      </c>
      <c r="C13" s="1222"/>
      <c r="D13" s="685" t="s">
        <v>40</v>
      </c>
      <c r="E13" s="647">
        <v>55000</v>
      </c>
      <c r="F13" s="897"/>
      <c r="G13" s="690">
        <f>$E13*F13</f>
        <v>0</v>
      </c>
      <c r="H13" s="598">
        <f>F13+'Гүйцэтгэл_2023_6 сар 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23" t="s">
        <v>42</v>
      </c>
      <c r="C14" s="1224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v>6</v>
      </c>
      <c r="G16" s="717">
        <f t="shared" ref="G16:G22" si="0">$E16*F16</f>
        <v>612552.60000000009</v>
      </c>
      <c r="H16" s="598">
        <f>F16+'Гүйцэтгэл_2023_6 сар '!H16</f>
        <v>66</v>
      </c>
      <c r="I16" s="717">
        <f t="shared" ref="I16:I22" si="1">H16*$E16</f>
        <v>6738078.6000000006</v>
      </c>
      <c r="J16" s="885">
        <f>Тодотгол_2023_хавсралт_2!F16-H16</f>
        <v>24</v>
      </c>
      <c r="K16" s="885">
        <f>Тодотгол_2023_хавсралт_2!G16-I16</f>
        <v>2450210.3999999994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20">
        <v>20</v>
      </c>
      <c r="G17" s="719">
        <f t="shared" si="0"/>
        <v>2042612</v>
      </c>
      <c r="H17" s="598">
        <f>F17+'Гүйцэтгэл_2023_6 сар '!H17</f>
        <v>290</v>
      </c>
      <c r="I17" s="719">
        <f t="shared" si="1"/>
        <v>29617874</v>
      </c>
      <c r="J17" s="885">
        <f>Тодотгол_2023_хавсралт_2!F17-H17</f>
        <v>70</v>
      </c>
      <c r="K17" s="885">
        <f>Тодотгол_2023_хавсралт_2!G17-I17</f>
        <v>7149142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>
        <v>2</v>
      </c>
      <c r="G18" s="719">
        <f t="shared" si="0"/>
        <v>8000000</v>
      </c>
      <c r="H18" s="598">
        <f>F18+'Гүйцэтгэл_2023_6 сар '!H18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20">
        <v>1</v>
      </c>
      <c r="G19" s="719">
        <f t="shared" si="0"/>
        <v>4000000</v>
      </c>
      <c r="H19" s="598">
        <f>F19+'Гүйцэтгэл_2023_6 сар '!H19</f>
        <v>31.75</v>
      </c>
      <c r="I19" s="719">
        <f t="shared" si="1"/>
        <v>127000000</v>
      </c>
      <c r="J19" s="885">
        <f>Тодотгол_2023_хавсралт_2!F19-H19</f>
        <v>9.25</v>
      </c>
      <c r="K19" s="885">
        <f>Тодотгол_2023_хавсралт_2!G19-I19</f>
        <v>37000000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F20+'Гүйцэтгэл_2023_6 сар '!H20</f>
        <v>678</v>
      </c>
      <c r="I20" s="719">
        <f t="shared" si="1"/>
        <v>62949588</v>
      </c>
      <c r="J20" s="885">
        <f>Тодотгол_2023_хавсралт_2!F20-H20</f>
        <v>339</v>
      </c>
      <c r="K20" s="885">
        <f>Тодотгол_2023_хавсралт_2!G20-I20</f>
        <v>31474794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743">
        <f>SUM(G16:G22)</f>
        <v>25146762.600000001</v>
      </c>
      <c r="H23" s="657"/>
      <c r="I23" s="653">
        <f>SUM(I16:I22)</f>
        <v>261805540.59999999</v>
      </c>
      <c r="J23" s="885">
        <f>Тодотгол_2023_хавсралт_2!F23-H23</f>
        <v>0</v>
      </c>
      <c r="K23" s="885">
        <f>Тодотгол_2023_хавсралт_2!G23-I23</f>
        <v>213189887.52000001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744">
        <f>G23+G12+G15</f>
        <v>25146762.600000001</v>
      </c>
      <c r="H24" s="657"/>
      <c r="I24" s="653">
        <f>I23+I12+I15</f>
        <v>313014440.40000004</v>
      </c>
      <c r="J24" s="885">
        <f>Тодотгол_2023_хавсралт_2!F24-H24</f>
        <v>0</v>
      </c>
      <c r="K24" s="885">
        <f>Тодотгол_2023_хавсралт_2!G24-I24</f>
        <v>213189887.71999997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598">
        <f>F25+'Гүйцэтгэл_2023_6 сар '!H25</f>
        <v>7</v>
      </c>
      <c r="I25" s="890">
        <f>H25*$E25</f>
        <v>10500000</v>
      </c>
      <c r="J25" s="885">
        <f>Тодотгол_2023_хавсралт_2!F25-H25</f>
        <v>5</v>
      </c>
      <c r="K25" s="885">
        <f>Тодотгол_2023_хавсралт_2!G25-I25</f>
        <v>7500000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1500000</v>
      </c>
      <c r="H26" s="728"/>
      <c r="I26" s="724">
        <f>SUM(I25:I25)</f>
        <v>10500000</v>
      </c>
      <c r="J26" s="885">
        <f>Тодотгол_2023_хавсралт_2!F26-H26</f>
        <v>0</v>
      </c>
      <c r="K26" s="885">
        <f>Тодотгол_2023_хавсралт_2!G26-I26</f>
        <v>7500000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1500000</v>
      </c>
      <c r="H27" s="729"/>
      <c r="I27" s="699">
        <f>I26</f>
        <v>10500000</v>
      </c>
      <c r="J27" s="885">
        <f>Тодотгол_2023_хавсралт_2!F27-H27</f>
        <v>0</v>
      </c>
      <c r="K27" s="885">
        <f>Тодотгол_2023_хавсралт_2!G27-I27</f>
        <v>7500000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26646762.600000001</v>
      </c>
      <c r="H29" s="731"/>
      <c r="I29" s="699">
        <f>I27+I24</f>
        <v>323514440.40000004</v>
      </c>
      <c r="J29" s="885">
        <f>Тодотгол_2023_хавсралт_2!F29-H29</f>
        <v>0</v>
      </c>
      <c r="K29" s="885">
        <f>Тодотгол_2023_хавсралт_2!G29-I29</f>
        <v>-269094007.58800006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2664676.2600000002</v>
      </c>
      <c r="H30" s="732"/>
      <c r="I30" s="699">
        <f>I29*0.1</f>
        <v>32351444.040000007</v>
      </c>
      <c r="J30" s="885">
        <f>Тодотгол_2023_хавсралт_2!F30-H30</f>
        <v>0</v>
      </c>
      <c r="K30" s="885">
        <f>Тодотгол_2023_хавсралт_2!G30-I30</f>
        <v>-29884950.040000007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699">
        <f>SUM(G29:G30)</f>
        <v>29311438.860000003</v>
      </c>
      <c r="H31" s="733"/>
      <c r="I31" s="699">
        <f>SUM(I29:I30)</f>
        <v>355865884.44000006</v>
      </c>
      <c r="J31" s="885">
        <f>Тодотгол_2023_хавсралт_2!F31-H31</f>
        <v>0</v>
      </c>
      <c r="K31" s="885">
        <f>Тодотгол_2023_хавсралт_2!G31-I31</f>
        <v>245225370.49199998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'Гүйцэтгэл_2023_6 сар '!I31+'Гүйцэтгэл_2023_7 сар'!G31-'Гүйцэтгэл_2023_7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3" t="s">
        <v>112</v>
      </c>
      <c r="D38" s="615"/>
      <c r="E38" s="615"/>
      <c r="F38" s="604" t="s">
        <v>190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2"/>
      <c r="C40" s="90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GD6Z1qL6VKccYiRqne4XOdDmBArP0K/QSSUuNaJbD1zZ7VRc2jjHDSJRvJojWiklIT2E80oj4wo+CSCIGdZPow==" saltValue="ML+GqcULML+d32bnd9C17g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G51" sqref="G5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898"/>
      <c r="M3" s="765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193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194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906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598">
        <f>'Гүйцэтгэл_2023_7 сар'!H11+'Гүйцэтгэл_2023_8 сар'!F11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21" t="s">
        <v>41</v>
      </c>
      <c r="C13" s="1222"/>
      <c r="D13" s="685" t="s">
        <v>40</v>
      </c>
      <c r="E13" s="647">
        <v>55000</v>
      </c>
      <c r="F13" s="897"/>
      <c r="G13" s="690">
        <f>$E13*F13</f>
        <v>0</v>
      </c>
      <c r="H13" s="657">
        <f>'Гүйцэтгэл_2023_7 сар'!H13+'Гүйцэтгэл_2023_8 сар'!F13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23" t="s">
        <v>42</v>
      </c>
      <c r="C14" s="1224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716">
        <v>5</v>
      </c>
      <c r="G16" s="717">
        <f t="shared" ref="G16:G22" si="0">$E16*F16</f>
        <v>510460.5</v>
      </c>
      <c r="H16" s="598">
        <f>'Гүйцэтгэл_2023_7 сар'!H16+'Гүйцэтгэл_2023_8 сар'!F16</f>
        <v>71</v>
      </c>
      <c r="I16" s="717">
        <f t="shared" ref="I16:I22" si="1">H16*$E16</f>
        <v>7248539.1000000006</v>
      </c>
      <c r="J16" s="885">
        <f>Тодотгол_2023_хавсралт_2!F16-H16</f>
        <v>19</v>
      </c>
      <c r="K16" s="885">
        <f>Тодотгол_2023_хавсралт_2!G16-I16</f>
        <v>1939749.8999999994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720">
        <v>40</v>
      </c>
      <c r="G17" s="719">
        <f t="shared" si="0"/>
        <v>4085224</v>
      </c>
      <c r="H17" s="598">
        <f>'Гүйцэтгэл_2023_7 сар'!H17+'Гүйцэтгэл_2023_8 сар'!F17</f>
        <v>330</v>
      </c>
      <c r="I17" s="719">
        <f t="shared" si="1"/>
        <v>33703098</v>
      </c>
      <c r="J17" s="885">
        <f>Тодотгол_2023_хавсралт_2!F17-H17</f>
        <v>30</v>
      </c>
      <c r="K17" s="885">
        <f>Тодотгол_2023_хавсралт_2!G17-I17</f>
        <v>3063918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718"/>
      <c r="G18" s="719">
        <f t="shared" si="0"/>
        <v>0</v>
      </c>
      <c r="H18" s="598">
        <f>'Гүйцэтгэл_2023_7 сар'!H18+'Гүйцэтгэл_2023_8 сар'!F18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720">
        <v>5</v>
      </c>
      <c r="G19" s="719">
        <f t="shared" si="0"/>
        <v>20000000</v>
      </c>
      <c r="H19" s="598">
        <f>'Гүйцэтгэл_2023_7 сар'!H19+'Гүйцэтгэл_2023_8 сар'!F19</f>
        <v>36.75</v>
      </c>
      <c r="I19" s="719">
        <f t="shared" si="1"/>
        <v>147000000</v>
      </c>
      <c r="J19" s="885">
        <f>Тодотгол_2023_хавсралт_2!F19-H19</f>
        <v>4.25</v>
      </c>
      <c r="K19" s="885">
        <f>Тодотгол_2023_хавсралт_2!G19-I19</f>
        <v>17000000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720">
        <v>120</v>
      </c>
      <c r="G20" s="719">
        <f t="shared" si="0"/>
        <v>11141520</v>
      </c>
      <c r="H20" s="598">
        <f>'Гүйцэтгэл_2023_7 сар'!H20+'Гүйцэтгэл_2023_8 сар'!F20</f>
        <v>798</v>
      </c>
      <c r="I20" s="719">
        <f t="shared" si="1"/>
        <v>74091108</v>
      </c>
      <c r="J20" s="885">
        <f>Тодотгол_2023_хавсралт_2!F20-H20</f>
        <v>219</v>
      </c>
      <c r="K20" s="885">
        <f>Тодотгол_2023_хавсралт_2!G20-I20</f>
        <v>20333274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9">
        <v>60</v>
      </c>
      <c r="G21" s="719">
        <f t="shared" si="0"/>
        <v>6148609.5</v>
      </c>
      <c r="H21" s="598">
        <f>F21+'Гүйцэтгэл_2023_4 сар'!H21</f>
        <v>60</v>
      </c>
      <c r="I21" s="719">
        <f t="shared" si="1"/>
        <v>6148609.5</v>
      </c>
      <c r="J21" s="885">
        <f>Тодотгол_2023_хавсралт_2!F21-H21</f>
        <v>957.6</v>
      </c>
      <c r="K21" s="885">
        <f>Тодотгол_2023_хавсралт_2!G21-I21</f>
        <v>98131807.620000005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06"/>
      <c r="F23" s="679"/>
      <c r="G23" s="743">
        <f>SUM(G16:G22)</f>
        <v>41885814</v>
      </c>
      <c r="H23" s="657"/>
      <c r="I23" s="653">
        <f>SUM(I16:I22)</f>
        <v>303691354.60000002</v>
      </c>
      <c r="J23" s="885">
        <f>Тодотгол_2023_хавсралт_2!F23-H23</f>
        <v>0</v>
      </c>
      <c r="K23" s="885">
        <f>Тодотгол_2023_хавсралт_2!G23-I23</f>
        <v>171304073.51999998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722"/>
      <c r="G24" s="744">
        <f>G23+G12+G15</f>
        <v>41885814</v>
      </c>
      <c r="H24" s="657"/>
      <c r="I24" s="653">
        <f>I23+I12+I15</f>
        <v>354900254.40000004</v>
      </c>
      <c r="J24" s="885">
        <f>Тодотгол_2023_хавсралт_2!F24-H24</f>
        <v>0</v>
      </c>
      <c r="K24" s="885">
        <f>Тодотгол_2023_хавсралт_2!G24-I24</f>
        <v>171304073.71999997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'Гүйцэтгэл_2023_7 сар'!H25+'Гүйцэтгэл_2023_8 сар'!F25</f>
        <v>8</v>
      </c>
      <c r="I25" s="890">
        <f>H25*$E25</f>
        <v>12000000</v>
      </c>
      <c r="J25" s="885">
        <f>Тодотгол_2023_хавсралт_2!F25-H25</f>
        <v>4</v>
      </c>
      <c r="K25" s="885">
        <f>Тодотгол_2023_хавсралт_2!G25-I25</f>
        <v>6000000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1500000</v>
      </c>
      <c r="H26" s="728"/>
      <c r="I26" s="724">
        <f>SUM(I25:I25)</f>
        <v>12000000</v>
      </c>
      <c r="J26" s="885">
        <f>Тодотгол_2023_хавсралт_2!F26-H26</f>
        <v>0</v>
      </c>
      <c r="K26" s="885">
        <f>Тодотгол_2023_хавсралт_2!G26-I26</f>
        <v>6000000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1500000</v>
      </c>
      <c r="H27" s="729"/>
      <c r="I27" s="699">
        <f>I26</f>
        <v>12000000</v>
      </c>
      <c r="J27" s="885">
        <f>Тодотгол_2023_хавсралт_2!F27-H27</f>
        <v>0</v>
      </c>
      <c r="K27" s="885">
        <f>Тодотгол_2023_хавсралт_2!G27-I27</f>
        <v>6000000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43385814</v>
      </c>
      <c r="H29" s="731"/>
      <c r="I29" s="699">
        <f>I27+I24</f>
        <v>366900254.40000004</v>
      </c>
      <c r="J29" s="885">
        <f>Тодотгол_2023_хавсралт_2!F29-H29</f>
        <v>0</v>
      </c>
      <c r="K29" s="885">
        <f>Тодотгол_2023_хавсралт_2!G29-I29</f>
        <v>-312479821.58800006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4338581.4000000004</v>
      </c>
      <c r="H30" s="732"/>
      <c r="I30" s="699">
        <f>I29*0.1</f>
        <v>36690025.440000005</v>
      </c>
      <c r="J30" s="885">
        <f>Тодотгол_2023_хавсралт_2!F30-H30</f>
        <v>0</v>
      </c>
      <c r="K30" s="885">
        <f>Тодотгол_2023_хавсралт_2!G30-I30</f>
        <v>-34223531.440000005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699">
        <f>SUM(G29:G30)</f>
        <v>47724395.399999999</v>
      </c>
      <c r="H31" s="733"/>
      <c r="I31" s="699">
        <f>SUM(I29:I30)</f>
        <v>403590279.84000003</v>
      </c>
      <c r="J31" s="885">
        <f>Тодотгол_2023_хавсралт_2!F31-H31</f>
        <v>0</v>
      </c>
      <c r="K31" s="885">
        <f>Тодотгол_2023_хавсралт_2!G31-I31</f>
        <v>197500975.09200001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'Гүйцэтгэл_2023_7 сар'!I31+'Гүйцэтгэл_2023_8 сар'!G31-'Гүйцэтгэл_2023_8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5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4"/>
      <c r="C40" s="905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5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/B25Ix0RXKZSDzfsc4JiK0uwZmIgdcRR16X4leZrElas9KyCAamwcZJulh7NeppYZDI53hWfMAlkDnaYECiUTw==" saltValue="iUbcEY9j9UDyA8eY97tmKg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F19" sqref="F1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898"/>
      <c r="M3" s="765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198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199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907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712">
        <f>$E11*F11</f>
        <v>0</v>
      </c>
      <c r="H11" s="660">
        <f>'Гүйцэтгэл_2023_8 сар'!H11+'Гүйцэтгэл_2023_9 сар 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653">
        <f>G11</f>
        <v>0</v>
      </c>
      <c r="H12" s="657">
        <f>'Гүйцэтгэл_2023_8 сар'!H12+'Гүйцэтгэл_2023_9 сар '!F12</f>
        <v>0</v>
      </c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21" t="s">
        <v>41</v>
      </c>
      <c r="C13" s="1222"/>
      <c r="D13" s="685" t="s">
        <v>40</v>
      </c>
      <c r="E13" s="647">
        <v>55000</v>
      </c>
      <c r="F13" s="917"/>
      <c r="G13" s="712">
        <f>$E13*F13</f>
        <v>0</v>
      </c>
      <c r="H13" s="660">
        <f>'Гүйцэтгэл_2023_8 сар'!H13+'Гүйцэтгэл_2023_9 сар '!F13</f>
        <v>720.63635999999997</v>
      </c>
      <c r="I13" s="712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23" t="s">
        <v>42</v>
      </c>
      <c r="C14" s="1224"/>
      <c r="D14" s="896"/>
      <c r="E14" s="703"/>
      <c r="F14" s="679"/>
      <c r="G14" s="653">
        <f>SUM(G13:G13)</f>
        <v>0</v>
      </c>
      <c r="H14" s="657">
        <f>'Гүйцэтгэл_2023_8 сар'!H14+'Гүйцэтгэл_2023_9 сар '!F14</f>
        <v>0</v>
      </c>
      <c r="I14" s="653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689">
        <f>SUM(G14)</f>
        <v>0</v>
      </c>
      <c r="H15" s="657">
        <f>'Гүйцэтгэл_2023_8 сар'!H15+'Гүйцэтгэл_2023_9 сар '!F15</f>
        <v>0</v>
      </c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914">
        <v>4</v>
      </c>
      <c r="G16" s="717">
        <f t="shared" ref="G16:G22" si="0">$E16*F16</f>
        <v>408368.4</v>
      </c>
      <c r="H16" s="598">
        <f>'Гүйцэтгэл_2023_8 сар'!H16+'Гүйцэтгэл_2023_9 сар '!F16</f>
        <v>75</v>
      </c>
      <c r="I16" s="717">
        <f t="shared" ref="I16:I22" si="1">H16*$E16</f>
        <v>7656907.5</v>
      </c>
      <c r="J16" s="885">
        <f>Тодотгол_2023_хавсралт_2!F16-H16</f>
        <v>15</v>
      </c>
      <c r="K16" s="885">
        <f>Тодотгол_2023_хавсралт_2!G16-I16</f>
        <v>1531381.5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915">
        <v>20</v>
      </c>
      <c r="G17" s="719">
        <f t="shared" si="0"/>
        <v>2042612</v>
      </c>
      <c r="H17" s="598">
        <f>'Гүйцэтгэл_2023_8 сар'!H17+'Гүйцэтгэл_2023_9 сар '!F17</f>
        <v>350</v>
      </c>
      <c r="I17" s="719">
        <f t="shared" si="1"/>
        <v>35745710</v>
      </c>
      <c r="J17" s="885">
        <f>Тодотгол_2023_хавсралт_2!F17-H17</f>
        <v>10</v>
      </c>
      <c r="K17" s="885">
        <f>Тодотгол_2023_хавсралт_2!G17-I17</f>
        <v>1021306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916"/>
      <c r="G18" s="719">
        <f t="shared" si="0"/>
        <v>0</v>
      </c>
      <c r="H18" s="598">
        <f>'Гүйцэтгэл_2023_8 сар'!H18+'Гүйцэтгэл_2023_9 сар 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915">
        <v>2</v>
      </c>
      <c r="G19" s="719">
        <f t="shared" si="0"/>
        <v>8000000</v>
      </c>
      <c r="H19" s="598">
        <f>'Гүйцэтгэл_2023_8 сар'!H19+'Гүйцэтгэл_2023_9 сар '!F19</f>
        <v>38.75</v>
      </c>
      <c r="I19" s="719">
        <f t="shared" si="1"/>
        <v>155000000</v>
      </c>
      <c r="J19" s="885">
        <f>Тодотгол_2023_хавсралт_2!F19-H19</f>
        <v>2.25</v>
      </c>
      <c r="K19" s="885">
        <f>Тодотгол_2023_хавсралт_2!G19-I19</f>
        <v>9000000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915">
        <v>80</v>
      </c>
      <c r="G20" s="719">
        <f t="shared" si="0"/>
        <v>7427680</v>
      </c>
      <c r="H20" s="598">
        <f>'Гүйцэтгэл_2023_8 сар'!H20+'Гүйцэтгэл_2023_9 сар '!F20</f>
        <v>878</v>
      </c>
      <c r="I20" s="719">
        <f t="shared" si="1"/>
        <v>81518788</v>
      </c>
      <c r="J20" s="885">
        <f>Тодотгол_2023_хавсралт_2!F20-H20</f>
        <v>139</v>
      </c>
      <c r="K20" s="885">
        <f>Тодотгол_2023_хавсралт_2!G20-I20</f>
        <v>12905594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6">
        <v>75</v>
      </c>
      <c r="G21" s="719">
        <f t="shared" si="0"/>
        <v>7685761.875</v>
      </c>
      <c r="H21" s="598">
        <f>'Гүйцэтгэл_2023_8 сар'!H21+'Гүйцэтгэл_2023_9 сар '!F21</f>
        <v>135</v>
      </c>
      <c r="I21" s="719">
        <f t="shared" si="1"/>
        <v>13834371.375</v>
      </c>
      <c r="J21" s="885">
        <f>Тодотгол_2023_хавсралт_2!F21-H21</f>
        <v>882.6</v>
      </c>
      <c r="K21" s="885">
        <f>Тодотгол_2023_хавсралт_2!G21-I21</f>
        <v>90446045.745000005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913"/>
      <c r="G22" s="721">
        <f t="shared" si="0"/>
        <v>0</v>
      </c>
      <c r="H22" s="660">
        <f>'Гүйцэтгэл_2023_8 сар'!H22+'Гүйцэтгэл_2023_9 сар '!F22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43"/>
      <c r="F23" s="679"/>
      <c r="G23" s="653">
        <f>SUM(G16:G22)</f>
        <v>25564422.274999999</v>
      </c>
      <c r="H23" s="920">
        <f>'Гүйцэтгэл_2023_8 сар'!H23+'Гүйцэтгэл_2023_9 сар '!F23</f>
        <v>0</v>
      </c>
      <c r="I23" s="653">
        <f>SUM(I16:I22)</f>
        <v>329255776.875</v>
      </c>
      <c r="J23" s="885">
        <f>Тодотгол_2023_хавсралт_2!F23-H23</f>
        <v>0</v>
      </c>
      <c r="K23" s="885">
        <f>Тодотгол_2023_хавсралт_2!G23-I23</f>
        <v>145739651.245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918"/>
      <c r="G24" s="919">
        <f>G23+G12+G15</f>
        <v>25564422.274999999</v>
      </c>
      <c r="H24" s="660">
        <f>'Гүйцэтгэл_2023_8 сар'!H24+'Гүйцэтгэл_2023_9 сар '!F24</f>
        <v>0</v>
      </c>
      <c r="I24" s="714">
        <f>I23+I12+I15</f>
        <v>380464676.67500001</v>
      </c>
      <c r="J24" s="885">
        <f>Тодотгол_2023_хавсралт_2!F24-H24</f>
        <v>0</v>
      </c>
      <c r="K24" s="885">
        <f>Тодотгол_2023_хавсралт_2!G24-I24</f>
        <v>145739651.44499999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'Гүйцэтгэл_2023_8 сар'!H25+'Гүйцэтгэл_2023_9 сар '!F25</f>
        <v>9</v>
      </c>
      <c r="I25" s="890">
        <f>H25*$E25</f>
        <v>13500000</v>
      </c>
      <c r="J25" s="885">
        <f>Тодотгол_2023_хавсралт_2!F25-H25</f>
        <v>3</v>
      </c>
      <c r="K25" s="885">
        <f>Тодотгол_2023_хавсралт_2!G25-I25</f>
        <v>4500000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724">
        <f>SUM(G25:G25)</f>
        <v>1500000</v>
      </c>
      <c r="H26" s="598">
        <f>'Гүйцэтгэл_2023_8 сар'!H26+'Гүйцэтгэл_2023_9 сар '!F26</f>
        <v>0</v>
      </c>
      <c r="I26" s="724">
        <f>SUM(I25:I25)</f>
        <v>13500000</v>
      </c>
      <c r="J26" s="885">
        <f>Тодотгол_2023_хавсралт_2!F26-H26</f>
        <v>0</v>
      </c>
      <c r="K26" s="885">
        <f>Тодотгол_2023_хавсралт_2!G26-I26</f>
        <v>4500000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699">
        <f>G26</f>
        <v>1500000</v>
      </c>
      <c r="H27" s="729"/>
      <c r="I27" s="699">
        <f>I26</f>
        <v>13500000</v>
      </c>
      <c r="J27" s="885">
        <f>Тодотгол_2023_хавсралт_2!F27-H27</f>
        <v>0</v>
      </c>
      <c r="K27" s="885">
        <f>Тодотгол_2023_хавсралт_2!G27-I27</f>
        <v>4500000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</f>
        <v>27064422.274999999</v>
      </c>
      <c r="H29" s="731"/>
      <c r="I29" s="699">
        <f>I27+I24</f>
        <v>393964676.67500001</v>
      </c>
      <c r="J29" s="885">
        <f>Тодотгол_2023_хавсралт_2!F29-H29</f>
        <v>0</v>
      </c>
      <c r="K29" s="885">
        <f>Тодотгол_2023_хавсралт_2!G29-I29</f>
        <v>-339544243.86300004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699">
        <f>G29*0.1</f>
        <v>2706442.2275</v>
      </c>
      <c r="H30" s="732"/>
      <c r="I30" s="699">
        <f>I29*0.1</f>
        <v>39396467.667500004</v>
      </c>
      <c r="J30" s="885">
        <f>Тодотгол_2023_хавсралт_2!F30-H30</f>
        <v>0</v>
      </c>
      <c r="K30" s="885">
        <f>Тодотгол_2023_хавсралт_2!G30-I30</f>
        <v>-36929973.667500004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699">
        <f>SUM(G29:G30)</f>
        <v>29770864.502499998</v>
      </c>
      <c r="H31" s="733"/>
      <c r="I31" s="699">
        <f>SUM(I29:I30)</f>
        <v>433361144.34250003</v>
      </c>
      <c r="J31" s="885">
        <f>Тодотгол_2023_хавсралт_2!F31-H31</f>
        <v>0</v>
      </c>
      <c r="K31" s="885">
        <f>Тодотгол_2023_хавсралт_2!G31-I31</f>
        <v>167730110.58950001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'Гүйцэтгэл_2023_8 сар'!I31+'Гүйцэтгэл_2023_9 сар '!G31-'Гүйцэтгэл_2023_9 сар 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9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8"/>
      <c r="C40" s="909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9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bY+6rWda7XqQRNOt9p0JIsr3Zeag7AoYJuJRwquapNSv+3UHe+i7g2EDqMMrPEbgxRwjftOe6OVjuqKg4XhZCA==" saltValue="R+ZC5HhnqV/mUrfyLDLPeA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M23" sqref="M23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764" customWidth="1"/>
    <col min="11" max="11" width="13.5" style="764" customWidth="1"/>
    <col min="12" max="12" width="14" style="764" customWidth="1"/>
    <col min="13" max="14" width="9" style="764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765"/>
      <c r="N1" s="765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765"/>
      <c r="M2" s="765"/>
      <c r="N2" s="765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765"/>
      <c r="M3" s="765"/>
      <c r="N3" s="765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201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940"/>
      <c r="K7" s="941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200</v>
      </c>
      <c r="G8" s="1217"/>
      <c r="H8" s="1202" t="s">
        <v>101</v>
      </c>
      <c r="I8" s="1203"/>
      <c r="J8" s="1225"/>
      <c r="K8" s="1225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942"/>
      <c r="K9" s="942"/>
    </row>
    <row r="10" spans="1:22" ht="13.5" thickBot="1" x14ac:dyDescent="0.25">
      <c r="A10" s="737" t="s">
        <v>27</v>
      </c>
      <c r="B10" s="1195" t="s">
        <v>28</v>
      </c>
      <c r="C10" s="1196"/>
      <c r="D10" s="912">
        <v>1</v>
      </c>
      <c r="E10" s="739">
        <v>2</v>
      </c>
      <c r="F10" s="740">
        <v>3</v>
      </c>
      <c r="G10" s="935">
        <v>4</v>
      </c>
      <c r="H10" s="740">
        <v>5</v>
      </c>
      <c r="I10" s="741">
        <v>6</v>
      </c>
      <c r="J10" s="943"/>
      <c r="K10" s="943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924">
        <f>$E11*F11</f>
        <v>0</v>
      </c>
      <c r="H11" s="660">
        <f>'Гүйцэтгэл_2023_9 сар '!H11+'Гүйцэтгэл_2023_10 сар '!F11</f>
        <v>122.80000000000001</v>
      </c>
      <c r="I11" s="712">
        <f>H11*$E$11</f>
        <v>11573900.000000002</v>
      </c>
      <c r="J11" s="766">
        <f>Тодотгол_2023_хавсралт_2!F11-H11</f>
        <v>0</v>
      </c>
      <c r="K11" s="766">
        <f>Тодотгол_2023_хавсралт_2!G11-I11</f>
        <v>0</v>
      </c>
      <c r="L11" s="767"/>
      <c r="M11" s="766"/>
      <c r="N11" s="766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925">
        <f>G11</f>
        <v>0</v>
      </c>
      <c r="H12" s="657">
        <f>'Гүйцэтгэл_2023_9 сар '!H12+'Гүйцэтгэл_2023_10 сар '!F12</f>
        <v>0</v>
      </c>
      <c r="I12" s="653">
        <f>SUM(I11:I11)</f>
        <v>11573900.000000002</v>
      </c>
      <c r="J12" s="766">
        <f>Тодотгол_2023_хавсралт_2!F12-H12</f>
        <v>0</v>
      </c>
      <c r="K12" s="766">
        <f>Тодотгол_2023_хавсралт_2!G12-I12</f>
        <v>0</v>
      </c>
      <c r="L12" s="767"/>
      <c r="M12" s="766"/>
      <c r="N12" s="766"/>
      <c r="O12" s="638"/>
      <c r="P12" s="638"/>
    </row>
    <row r="13" spans="1:22" ht="15.75" thickBot="1" x14ac:dyDescent="0.25">
      <c r="A13" s="587">
        <v>3</v>
      </c>
      <c r="B13" s="1221" t="s">
        <v>41</v>
      </c>
      <c r="C13" s="1222"/>
      <c r="D13" s="685" t="s">
        <v>40</v>
      </c>
      <c r="E13" s="647">
        <v>55000</v>
      </c>
      <c r="F13" s="917"/>
      <c r="G13" s="924">
        <f>$E13*F13</f>
        <v>0</v>
      </c>
      <c r="H13" s="660">
        <f>'Гүйцэтгэл_2023_9 сар '!H13+'Гүйцэтгэл_2023_10 сар '!F13</f>
        <v>720.63635999999997</v>
      </c>
      <c r="I13" s="712">
        <f>H13*$E13</f>
        <v>39634999.799999997</v>
      </c>
      <c r="J13" s="766">
        <f>Тодотгол_2023_хавсралт_2!F13-H13</f>
        <v>0</v>
      </c>
      <c r="K13" s="766">
        <f>Тодотгол_2023_хавсралт_2!G13-I13</f>
        <v>0</v>
      </c>
      <c r="L13" s="767"/>
      <c r="M13" s="766"/>
      <c r="N13" s="766"/>
      <c r="O13" s="638"/>
      <c r="P13" s="638"/>
    </row>
    <row r="14" spans="1:22" ht="13.5" thickBot="1" x14ac:dyDescent="0.25">
      <c r="A14" s="895">
        <v>4</v>
      </c>
      <c r="B14" s="1223" t="s">
        <v>42</v>
      </c>
      <c r="C14" s="1224"/>
      <c r="D14" s="896"/>
      <c r="E14" s="703"/>
      <c r="F14" s="679"/>
      <c r="G14" s="925">
        <f>SUM(G13:G13)</f>
        <v>0</v>
      </c>
      <c r="H14" s="657">
        <f>'Гүйцэтгэл_2023_9 сар '!H14+'Гүйцэтгэл_2023_10 сар '!F14</f>
        <v>0</v>
      </c>
      <c r="I14" s="653">
        <f>SUM(I13:I13)</f>
        <v>39634999.799999997</v>
      </c>
      <c r="J14" s="766">
        <f>Тодотгол_2023_хавсралт_2!F14-H14</f>
        <v>0</v>
      </c>
      <c r="K14" s="766">
        <f>Тодотгол_2023_хавсралт_2!G14-I14</f>
        <v>0.20000000298023224</v>
      </c>
      <c r="L14" s="767"/>
      <c r="M14" s="766"/>
      <c r="N14" s="766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715"/>
      <c r="G15" s="926">
        <f>SUM(G14)</f>
        <v>0</v>
      </c>
      <c r="H15" s="660">
        <f>'Гүйцэтгэл_2023_9 сар '!H15+'Гүйцэтгэл_2023_10 сар '!F15</f>
        <v>0</v>
      </c>
      <c r="I15" s="936">
        <f>SUM(I14)</f>
        <v>39634999.799999997</v>
      </c>
      <c r="J15" s="766">
        <f>Тодотгол_2023_хавсралт_2!F15-H15</f>
        <v>0</v>
      </c>
      <c r="K15" s="766">
        <f>Тодотгол_2023_хавсралт_2!G15-I15</f>
        <v>0.20000000298023224</v>
      </c>
      <c r="L15" s="767"/>
      <c r="M15" s="766"/>
      <c r="N15" s="766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705">
        <f>92811*0.1+92811</f>
        <v>102092.1</v>
      </c>
      <c r="F16" s="914">
        <v>5</v>
      </c>
      <c r="G16" s="927">
        <f t="shared" ref="G16:G22" si="0">$E16*F16</f>
        <v>510460.5</v>
      </c>
      <c r="H16" s="727">
        <f>'Гүйцэтгэл_2023_9 сар '!H16+'Гүйцэтгэл_2023_10 сар '!F16</f>
        <v>80</v>
      </c>
      <c r="I16" s="695">
        <f t="shared" ref="I16:I22" si="1">H16*$E16</f>
        <v>8167368</v>
      </c>
      <c r="J16" s="766">
        <f>Тодотгол_2023_хавсралт_2!F16-H16</f>
        <v>10</v>
      </c>
      <c r="K16" s="766">
        <f>Тодотгол_2023_хавсралт_2!G16-I16</f>
        <v>1020921</v>
      </c>
      <c r="L16" s="767"/>
      <c r="M16" s="766"/>
      <c r="N16" s="766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650">
        <f>92846*0.1+92846</f>
        <v>102130.6</v>
      </c>
      <c r="F17" s="915">
        <v>5</v>
      </c>
      <c r="G17" s="928">
        <f t="shared" si="0"/>
        <v>510653</v>
      </c>
      <c r="H17" s="596">
        <f>'Гүйцэтгэл_2023_9 сар '!H17+'Гүйцэтгэл_2023_10 сар '!F17</f>
        <v>355</v>
      </c>
      <c r="I17" s="719">
        <f t="shared" si="1"/>
        <v>36256363</v>
      </c>
      <c r="J17" s="766">
        <f>Тодотгол_2023_хавсралт_2!F17-H17</f>
        <v>5</v>
      </c>
      <c r="K17" s="766">
        <f>Тодотгол_2023_хавсралт_2!G17-I17</f>
        <v>510653</v>
      </c>
      <c r="L17" s="767"/>
      <c r="M17" s="766"/>
      <c r="N17" s="766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650">
        <v>4000000</v>
      </c>
      <c r="F18" s="916"/>
      <c r="G18" s="928">
        <f t="shared" si="0"/>
        <v>0</v>
      </c>
      <c r="H18" s="596">
        <f>'Гүйцэтгэл_2023_9 сар '!H18+'Гүйцэтгэл_2023_10 сар '!F18</f>
        <v>8.875</v>
      </c>
      <c r="I18" s="719">
        <f t="shared" si="1"/>
        <v>35500000</v>
      </c>
      <c r="J18" s="766">
        <f>Тодотгол_2023_хавсралт_2!F18-H18</f>
        <v>2.125</v>
      </c>
      <c r="K18" s="766">
        <f>Тодотгол_2023_хавсралт_2!G18-I18</f>
        <v>8500000</v>
      </c>
      <c r="L18" s="767"/>
      <c r="M18" s="766"/>
      <c r="N18" s="766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650">
        <v>4000000</v>
      </c>
      <c r="F19" s="915"/>
      <c r="G19" s="928">
        <f t="shared" si="0"/>
        <v>0</v>
      </c>
      <c r="H19" s="596">
        <f>'Гүйцэтгэл_2023_9 сар '!H19+'Гүйцэтгэл_2023_10 сар '!F19</f>
        <v>38.75</v>
      </c>
      <c r="I19" s="719">
        <f t="shared" si="1"/>
        <v>155000000</v>
      </c>
      <c r="J19" s="766">
        <f>Тодотгол_2023_хавсралт_2!F19-H19</f>
        <v>2.25</v>
      </c>
      <c r="K19" s="766">
        <f>Тодотгол_2023_хавсралт_2!G19-I19</f>
        <v>9000000</v>
      </c>
      <c r="L19" s="767"/>
      <c r="M19" s="766"/>
      <c r="N19" s="766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650">
        <f>92846</f>
        <v>92846</v>
      </c>
      <c r="F20" s="915">
        <v>100</v>
      </c>
      <c r="G20" s="928">
        <f t="shared" si="0"/>
        <v>9284600</v>
      </c>
      <c r="H20" s="596">
        <f>'Гүйцэтгэл_2023_9 сар '!H20+'Гүйцэтгэл_2023_10 сар '!F20</f>
        <v>978</v>
      </c>
      <c r="I20" s="719">
        <f t="shared" si="1"/>
        <v>90803388</v>
      </c>
      <c r="J20" s="766">
        <f>Тодотгол_2023_хавсралт_2!F20-H20</f>
        <v>39</v>
      </c>
      <c r="K20" s="766">
        <f>Тодотгол_2023_хавсралт_2!G20-I20</f>
        <v>3620994</v>
      </c>
      <c r="L20" s="767"/>
      <c r="M20" s="766"/>
      <c r="N20" s="766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650">
        <f>93160.75*0.1+93160.75</f>
        <v>102476.825</v>
      </c>
      <c r="F21" s="596">
        <v>180</v>
      </c>
      <c r="G21" s="928">
        <f t="shared" si="0"/>
        <v>18445828.5</v>
      </c>
      <c r="H21" s="596">
        <f>'Гүйцэтгэл_2023_9 сар '!H21+'Гүйцэтгэл_2023_10 сар '!F21</f>
        <v>315</v>
      </c>
      <c r="I21" s="719">
        <f t="shared" si="1"/>
        <v>32280199.875</v>
      </c>
      <c r="J21" s="766">
        <f>Тодотгол_2023_хавсралт_2!F21-H21</f>
        <v>702.6</v>
      </c>
      <c r="K21" s="766">
        <f>Тодотгол_2023_хавсралт_2!G21-I21</f>
        <v>72000217.245000005</v>
      </c>
      <c r="L21" s="767"/>
      <c r="M21" s="766"/>
      <c r="N21" s="766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648">
        <f>123810*0.1+123810</f>
        <v>136191</v>
      </c>
      <c r="F22" s="913"/>
      <c r="G22" s="929">
        <f t="shared" si="0"/>
        <v>0</v>
      </c>
      <c r="H22" s="597">
        <f>'Гүйцэтгэл_2023_9 сар '!H22+'Гүйцэтгэл_2023_10 сар '!F22</f>
        <v>0</v>
      </c>
      <c r="I22" s="697">
        <f t="shared" si="1"/>
        <v>0</v>
      </c>
      <c r="J22" s="766">
        <f>Тодотгол_2023_хавсралт_2!F22-H22</f>
        <v>164</v>
      </c>
      <c r="K22" s="766">
        <f>Тодотгол_2023_хавсралт_2!G22-I22</f>
        <v>22335324</v>
      </c>
      <c r="L22" s="767"/>
      <c r="M22" s="766"/>
      <c r="N22" s="766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43"/>
      <c r="F23" s="679"/>
      <c r="G23" s="925">
        <f>SUM(G16:G22)</f>
        <v>28751542</v>
      </c>
      <c r="H23" s="660">
        <f>'Гүйцэтгэл_2023_9 сар '!H23+'Гүйцэтгэл_2023_10 сар '!F23</f>
        <v>0</v>
      </c>
      <c r="I23" s="714">
        <f>SUM(I16:I22)</f>
        <v>358007318.875</v>
      </c>
      <c r="J23" s="766">
        <f>Тодотгол_2023_хавсралт_2!F23-H23</f>
        <v>0</v>
      </c>
      <c r="K23" s="766">
        <f>Тодотгол_2023_хавсралт_2!G23-I23</f>
        <v>116988109.245</v>
      </c>
      <c r="L23" s="767"/>
      <c r="M23" s="766"/>
      <c r="N23" s="766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918"/>
      <c r="G24" s="919">
        <f>G23+G12+G15</f>
        <v>28751542</v>
      </c>
      <c r="H24" s="657">
        <f>'Гүйцэтгэл_2023_9 сар '!H24+'Гүйцэтгэл_2023_10 сар '!F24</f>
        <v>0</v>
      </c>
      <c r="I24" s="653">
        <f>I23+I12+I15</f>
        <v>409216218.67500001</v>
      </c>
      <c r="J24" s="766">
        <f>Тодотгол_2023_хавсралт_2!F24-H24</f>
        <v>0</v>
      </c>
      <c r="K24" s="766">
        <f>Тодотгол_2023_хавсралт_2!G24-I24</f>
        <v>116988109.44499999</v>
      </c>
      <c r="L24" s="767"/>
      <c r="M24" s="766"/>
      <c r="N24" s="766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1</v>
      </c>
      <c r="G25" s="930">
        <f>$E25*F25</f>
        <v>1500000</v>
      </c>
      <c r="H25" s="660">
        <f>'Гүйцэтгэл_2023_9 сар '!H25+'Гүйцэтгэл_2023_10 сар '!F25</f>
        <v>10</v>
      </c>
      <c r="I25" s="712">
        <f>H25*$E25</f>
        <v>15000000</v>
      </c>
      <c r="J25" s="766">
        <f>Тодотгол_2023_хавсралт_2!F25-H25</f>
        <v>2</v>
      </c>
      <c r="K25" s="766">
        <f>Тодотгол_2023_хавсралт_2!G25-I25</f>
        <v>3000000</v>
      </c>
      <c r="L25" s="767"/>
      <c r="M25" s="766"/>
      <c r="N25" s="766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931">
        <f>SUM(G25:G25)</f>
        <v>1500000</v>
      </c>
      <c r="H26" s="657">
        <f>'Гүйцэтгэл_2023_9 сар '!H26+'Гүйцэтгэл_2023_10 сар '!F26</f>
        <v>0</v>
      </c>
      <c r="I26" s="699">
        <f>SUM(I25:I25)</f>
        <v>15000000</v>
      </c>
      <c r="J26" s="766">
        <f>Тодотгол_2023_хавсралт_2!F26-H26</f>
        <v>0</v>
      </c>
      <c r="K26" s="766">
        <f>Тодотгол_2023_хавсралт_2!G26-I26</f>
        <v>3000000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932">
        <f>G26</f>
        <v>1500000</v>
      </c>
      <c r="H27" s="728"/>
      <c r="I27" s="724">
        <f>I26</f>
        <v>15000000</v>
      </c>
      <c r="J27" s="766">
        <f>Тодотгол_2023_хавсралт_2!F27-H27</f>
        <v>0</v>
      </c>
      <c r="K27" s="766">
        <f>Тодотгол_2023_хавсралт_2!G27-I27</f>
        <v>3000000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933"/>
      <c r="H28" s="732"/>
      <c r="I28" s="934"/>
      <c r="J28" s="766">
        <f>Тодотгол_2023_хавсралт_2!F28-H28</f>
        <v>0</v>
      </c>
      <c r="K28" s="766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932">
        <f>G24+G27</f>
        <v>30251542</v>
      </c>
      <c r="H29" s="937"/>
      <c r="I29" s="724">
        <f>I27+I24</f>
        <v>424216218.67500001</v>
      </c>
      <c r="J29" s="766">
        <f>Тодотгол_2023_хавсралт_2!F29-H29</f>
        <v>0</v>
      </c>
      <c r="K29" s="766">
        <f>Тодотгол_2023_хавсралт_2!G29-I29</f>
        <v>-369795785.86300004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932">
        <f>G29*0.1</f>
        <v>3025154.2</v>
      </c>
      <c r="H30" s="732"/>
      <c r="I30" s="699">
        <f>I29*0.1</f>
        <v>42421621.867500007</v>
      </c>
      <c r="J30" s="766">
        <f>Тодотгол_2023_хавсралт_2!F30-H30</f>
        <v>0</v>
      </c>
      <c r="K30" s="766">
        <f>Тодотгол_2023_хавсралт_2!G30-I30</f>
        <v>-39955127.867500007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932">
        <f>SUM(G29:G30)</f>
        <v>33276696.199999999</v>
      </c>
      <c r="H31" s="938"/>
      <c r="I31" s="939">
        <f>SUM(I29:I30)</f>
        <v>466637840.54250002</v>
      </c>
      <c r="J31" s="766">
        <f>Тодотгол_2023_хавсралт_2!F31-H31</f>
        <v>0</v>
      </c>
      <c r="K31" s="766">
        <f>Тодотгол_2023_хавсралт_2!G31-I31</f>
        <v>134453414.38950002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I31-'Гүйцэтгэл_2023_9 сар '!I31-G31</f>
        <v>0</v>
      </c>
      <c r="J32" s="766"/>
      <c r="K32" s="766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766"/>
      <c r="K33" s="944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766"/>
      <c r="K34" s="944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766"/>
      <c r="K35" s="945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766"/>
      <c r="K36" s="945"/>
      <c r="N36" s="766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766"/>
      <c r="K37" s="944"/>
      <c r="L37" s="767"/>
      <c r="O37" s="638"/>
    </row>
    <row r="38" spans="1:16" ht="15" x14ac:dyDescent="0.25">
      <c r="A38" s="604" t="s">
        <v>119</v>
      </c>
      <c r="B38" s="614"/>
      <c r="C38" s="911" t="s">
        <v>112</v>
      </c>
      <c r="D38" s="615"/>
      <c r="E38" s="615"/>
      <c r="F38" s="604" t="s">
        <v>195</v>
      </c>
      <c r="G38" s="615"/>
      <c r="H38" s="609"/>
      <c r="I38" s="609"/>
      <c r="J38" s="766"/>
      <c r="K38" s="944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766"/>
      <c r="K39" s="944"/>
      <c r="L39" s="767"/>
      <c r="O39" s="638"/>
    </row>
    <row r="40" spans="1:16" ht="15" x14ac:dyDescent="0.25">
      <c r="A40" s="604"/>
      <c r="B40" s="910"/>
      <c r="C40" s="911" t="s">
        <v>114</v>
      </c>
      <c r="D40" s="615"/>
      <c r="E40" s="615"/>
      <c r="F40" s="617" t="s">
        <v>164</v>
      </c>
      <c r="G40" s="604"/>
      <c r="H40" s="604"/>
      <c r="I40" s="604"/>
      <c r="J40" s="766"/>
      <c r="K40" s="944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946"/>
    </row>
    <row r="42" spans="1:16" ht="15" x14ac:dyDescent="0.25">
      <c r="A42" s="613"/>
      <c r="B42" s="608"/>
      <c r="C42" s="911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947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ON1oI3Didjxov5LxDUJoBtgwEDBnSHClSUYE+AJE57yY+0VTeF4UHXTyichTNOcnBhzMSfDZXGy1tbmHXcm0yw==" saltValue="y0JzPGLJixr1qpU36wS+Hw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zoomScale="115" zoomScaleNormal="115" workbookViewId="0">
      <selection activeCell="B28" sqref="B28:C28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880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60" t="s">
        <v>163</v>
      </c>
      <c r="H1" s="1160"/>
      <c r="I1" s="1160"/>
      <c r="M1" s="898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60"/>
      <c r="H2" s="1160"/>
      <c r="I2" s="1160"/>
      <c r="L2" s="898"/>
      <c r="M2" s="898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60"/>
      <c r="H3" s="1160"/>
      <c r="I3" s="1160"/>
      <c r="L3" s="898"/>
      <c r="M3" s="898"/>
      <c r="N3" s="734"/>
    </row>
    <row r="4" spans="1:22" ht="15" x14ac:dyDescent="0.25">
      <c r="A4" s="639"/>
      <c r="B4" s="639"/>
      <c r="C4" s="1204" t="s">
        <v>117</v>
      </c>
      <c r="D4" s="1204"/>
      <c r="E4" s="1204"/>
      <c r="F4" s="1204"/>
      <c r="G4" s="1204"/>
      <c r="H4" s="1204"/>
      <c r="I4" s="1204"/>
    </row>
    <row r="5" spans="1:22" ht="15" x14ac:dyDescent="0.25">
      <c r="A5" s="639"/>
      <c r="B5" s="639"/>
      <c r="C5" s="1204" t="s">
        <v>100</v>
      </c>
      <c r="D5" s="1204"/>
      <c r="E5" s="1204"/>
      <c r="F5" s="1204"/>
      <c r="G5" s="1204"/>
      <c r="H5" s="1204"/>
      <c r="I5" s="1204"/>
    </row>
    <row r="6" spans="1:22" ht="15" x14ac:dyDescent="0.25">
      <c r="A6" s="617"/>
      <c r="B6" s="1205" t="s">
        <v>202</v>
      </c>
      <c r="C6" s="1205"/>
      <c r="D6" s="1205"/>
      <c r="E6" s="1205"/>
      <c r="F6" s="1205"/>
      <c r="G6" s="1205"/>
      <c r="H6" s="1205"/>
      <c r="I6" s="1205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201" t="s">
        <v>118</v>
      </c>
      <c r="H7" s="1201"/>
      <c r="I7" s="1201"/>
      <c r="J7" s="881"/>
      <c r="K7" s="882"/>
    </row>
    <row r="8" spans="1:22" x14ac:dyDescent="0.2">
      <c r="A8" s="1206" t="s">
        <v>0</v>
      </c>
      <c r="B8" s="1208" t="s">
        <v>8</v>
      </c>
      <c r="C8" s="1209"/>
      <c r="D8" s="1212" t="s">
        <v>20</v>
      </c>
      <c r="E8" s="1214" t="s">
        <v>21</v>
      </c>
      <c r="F8" s="1216" t="s">
        <v>203</v>
      </c>
      <c r="G8" s="1217"/>
      <c r="H8" s="1202" t="s">
        <v>101</v>
      </c>
      <c r="I8" s="1203"/>
      <c r="J8" s="1220"/>
      <c r="K8" s="1220"/>
    </row>
    <row r="9" spans="1:22" ht="13.5" thickBot="1" x14ac:dyDescent="0.25">
      <c r="A9" s="1207"/>
      <c r="B9" s="1210"/>
      <c r="C9" s="1211"/>
      <c r="D9" s="1213"/>
      <c r="E9" s="1215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95" t="s">
        <v>28</v>
      </c>
      <c r="C10" s="1196"/>
      <c r="D10" s="921">
        <v>1</v>
      </c>
      <c r="E10" s="739">
        <v>2</v>
      </c>
      <c r="F10" s="740">
        <v>3</v>
      </c>
      <c r="G10" s="935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97" t="s">
        <v>29</v>
      </c>
      <c r="C11" s="1198"/>
      <c r="D11" s="680" t="s">
        <v>30</v>
      </c>
      <c r="E11" s="702">
        <v>94250</v>
      </c>
      <c r="F11" s="660"/>
      <c r="G11" s="924">
        <f>$E11*F11</f>
        <v>0</v>
      </c>
      <c r="H11" s="660">
        <f>'Гүйцэтгэл_2023_10 сар '!H11+'Гүйцэтгэл_2023_11-12 сар 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885"/>
      <c r="N11" s="638"/>
      <c r="O11" s="638"/>
      <c r="P11" s="638"/>
    </row>
    <row r="12" spans="1:22" ht="13.5" thickBot="1" x14ac:dyDescent="0.25">
      <c r="A12" s="587">
        <v>2</v>
      </c>
      <c r="B12" s="1199" t="s">
        <v>35</v>
      </c>
      <c r="C12" s="1200"/>
      <c r="D12" s="681"/>
      <c r="E12" s="588"/>
      <c r="F12" s="589"/>
      <c r="G12" s="925">
        <f>G11</f>
        <v>0</v>
      </c>
      <c r="H12" s="657">
        <f>'Гүйцэтгэл_2023_10 сар '!H12+'Гүйцэтгэл_2023_11-12 сар '!F12</f>
        <v>0</v>
      </c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885"/>
      <c r="N12" s="638"/>
      <c r="O12" s="638"/>
      <c r="P12" s="638"/>
    </row>
    <row r="13" spans="1:22" ht="15.75" thickBot="1" x14ac:dyDescent="0.25">
      <c r="A13" s="587">
        <v>3</v>
      </c>
      <c r="B13" s="1221" t="s">
        <v>41</v>
      </c>
      <c r="C13" s="1222"/>
      <c r="D13" s="685" t="s">
        <v>40</v>
      </c>
      <c r="E13" s="647">
        <v>55000</v>
      </c>
      <c r="F13" s="917"/>
      <c r="G13" s="924">
        <f>$E13*F13</f>
        <v>0</v>
      </c>
      <c r="H13" s="660">
        <f>'Гүйцэтгэл_2023_10 сар '!H13+'Гүйцэтгэл_2023_11-12 сар '!F13</f>
        <v>720.63635999999997</v>
      </c>
      <c r="I13" s="712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885"/>
      <c r="N13" s="638"/>
      <c r="O13" s="638"/>
      <c r="P13" s="638"/>
    </row>
    <row r="14" spans="1:22" ht="13.5" thickBot="1" x14ac:dyDescent="0.25">
      <c r="A14" s="895">
        <v>4</v>
      </c>
      <c r="B14" s="1223" t="s">
        <v>42</v>
      </c>
      <c r="C14" s="1224"/>
      <c r="D14" s="896"/>
      <c r="E14" s="703"/>
      <c r="F14" s="679"/>
      <c r="G14" s="925">
        <f>SUM(G13:G13)</f>
        <v>0</v>
      </c>
      <c r="H14" s="657">
        <f>'Гүйцэтгэл_2023_10 сар '!H14+'Гүйцэтгэл_2023_11-12 сар '!F14</f>
        <v>0</v>
      </c>
      <c r="I14" s="653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885"/>
      <c r="N14" s="638"/>
      <c r="O14" s="638"/>
      <c r="P14" s="638"/>
    </row>
    <row r="15" spans="1:22" s="593" customFormat="1" ht="13.5" thickBot="1" x14ac:dyDescent="0.25">
      <c r="A15" s="587">
        <v>5</v>
      </c>
      <c r="B15" s="1179" t="s">
        <v>49</v>
      </c>
      <c r="C15" s="1179"/>
      <c r="D15" s="735"/>
      <c r="E15" s="704"/>
      <c r="F15" s="948"/>
      <c r="G15" s="949">
        <f>SUM(G14)</f>
        <v>0</v>
      </c>
      <c r="H15" s="660">
        <f>'Гүйцэтгэл_2023_10 сар '!H15+'Гүйцэтгэл_2023_11-12 сар '!F15</f>
        <v>0</v>
      </c>
      <c r="I15" s="936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885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73" t="s">
        <v>52</v>
      </c>
      <c r="C16" s="1174"/>
      <c r="D16" s="586" t="s">
        <v>53</v>
      </c>
      <c r="E16" s="1227">
        <f>92811*0.1+92811</f>
        <v>102092.1</v>
      </c>
      <c r="F16" s="952">
        <v>10</v>
      </c>
      <c r="G16" s="1226">
        <f>$E16*F16</f>
        <v>1020921</v>
      </c>
      <c r="H16" s="727">
        <f>'Гүйцэтгэл_2023_10 сар '!H16+'Гүйцэтгэл_2023_11-12 сар '!F16</f>
        <v>90</v>
      </c>
      <c r="I16" s="695">
        <f>H16*$E16</f>
        <v>9188289</v>
      </c>
      <c r="J16" s="885">
        <f>Тодотгол_2023_хавсралт_2!F16-H16</f>
        <v>0</v>
      </c>
      <c r="K16" s="885">
        <f>Тодотгол_2023_хавсралт_2!G16-I16</f>
        <v>0</v>
      </c>
      <c r="L16" s="899"/>
      <c r="M16" s="885"/>
      <c r="N16" s="638"/>
      <c r="O16" s="638"/>
      <c r="P16" s="638"/>
    </row>
    <row r="17" spans="1:16" ht="27.75" customHeight="1" x14ac:dyDescent="0.2">
      <c r="A17" s="594">
        <v>7</v>
      </c>
      <c r="B17" s="1175" t="s">
        <v>54</v>
      </c>
      <c r="C17" s="1176"/>
      <c r="D17" s="595" t="s">
        <v>53</v>
      </c>
      <c r="E17" s="1228">
        <f>92846*0.1+92846</f>
        <v>102130.6</v>
      </c>
      <c r="F17" s="1234">
        <f>L37+5</f>
        <v>29.150391753304103</v>
      </c>
      <c r="G17" s="1232">
        <f>$E17*F17</f>
        <v>2977147</v>
      </c>
      <c r="H17" s="1235">
        <f>'Гүйцэтгэл_2023_10 сар '!H17+'Гүйцэтгэл_2023_11-12 сар '!F17</f>
        <v>384.15039175330412</v>
      </c>
      <c r="I17" s="719">
        <f>H17*$E17</f>
        <v>39233510.000000007</v>
      </c>
      <c r="J17" s="885">
        <f>Тодотгол_2023_хавсралт_2!F17-H17</f>
        <v>-24.15039175330412</v>
      </c>
      <c r="K17" s="885">
        <f>Тодотгол_2023_хавсралт_2!G17-I17</f>
        <v>-2466494.0000000075</v>
      </c>
      <c r="L17" s="899"/>
      <c r="M17" s="885"/>
      <c r="N17" s="638"/>
      <c r="O17" s="638"/>
      <c r="P17" s="638"/>
    </row>
    <row r="18" spans="1:16" ht="15" x14ac:dyDescent="0.25">
      <c r="A18" s="594">
        <v>8</v>
      </c>
      <c r="B18" s="1175" t="s">
        <v>55</v>
      </c>
      <c r="C18" s="1176"/>
      <c r="D18" s="595" t="s">
        <v>33</v>
      </c>
      <c r="E18" s="1228">
        <v>4000000</v>
      </c>
      <c r="F18" s="916">
        <v>2.125</v>
      </c>
      <c r="G18" s="1230">
        <f>$E18*F18</f>
        <v>8500000</v>
      </c>
      <c r="H18" s="596">
        <f>'Гүйцэтгэл_2023_10 сар '!H18+'Гүйцэтгэл_2023_11-12 сар '!F18</f>
        <v>11</v>
      </c>
      <c r="I18" s="719">
        <f>H18*$E18</f>
        <v>44000000</v>
      </c>
      <c r="J18" s="885">
        <f>Тодотгол_2023_хавсралт_2!F18-H18</f>
        <v>0</v>
      </c>
      <c r="K18" s="885">
        <f>Тодотгол_2023_хавсралт_2!G18-I18</f>
        <v>0</v>
      </c>
      <c r="L18" s="899"/>
      <c r="M18" s="885"/>
      <c r="N18" s="638"/>
      <c r="O18" s="638"/>
      <c r="P18" s="638"/>
    </row>
    <row r="19" spans="1:16" ht="28.5" customHeight="1" x14ac:dyDescent="0.2">
      <c r="A19" s="594">
        <v>9</v>
      </c>
      <c r="B19" s="1177" t="s">
        <v>56</v>
      </c>
      <c r="C19" s="1178"/>
      <c r="D19" s="595" t="s">
        <v>33</v>
      </c>
      <c r="E19" s="1228">
        <v>4000000</v>
      </c>
      <c r="F19" s="953">
        <v>2.25</v>
      </c>
      <c r="G19" s="1230">
        <f>$E19*F19</f>
        <v>9000000</v>
      </c>
      <c r="H19" s="596">
        <f>'Гүйцэтгэл_2023_10 сар '!H19+'Гүйцэтгэл_2023_11-12 сар '!F19</f>
        <v>41</v>
      </c>
      <c r="I19" s="719">
        <f>H19*$E19</f>
        <v>164000000</v>
      </c>
      <c r="J19" s="885">
        <f>Тодотгол_2023_хавсралт_2!F19-H19</f>
        <v>0</v>
      </c>
      <c r="K19" s="885">
        <f>Тодотгол_2023_хавсралт_2!G19-I19</f>
        <v>0</v>
      </c>
      <c r="L19" s="899"/>
      <c r="M19" s="885"/>
      <c r="N19" s="638"/>
      <c r="O19" s="638"/>
      <c r="P19" s="638"/>
    </row>
    <row r="20" spans="1:16" ht="24" customHeight="1" x14ac:dyDescent="0.2">
      <c r="A20" s="594">
        <v>10</v>
      </c>
      <c r="B20" s="1175" t="s">
        <v>57</v>
      </c>
      <c r="C20" s="1176"/>
      <c r="D20" s="595" t="s">
        <v>53</v>
      </c>
      <c r="E20" s="1228">
        <f>92846</f>
        <v>92846</v>
      </c>
      <c r="F20" s="915">
        <v>39</v>
      </c>
      <c r="G20" s="1230">
        <f>$E20*F20</f>
        <v>3620994</v>
      </c>
      <c r="H20" s="596">
        <f>'Гүйцэтгэл_2023_10 сар '!H20+'Гүйцэтгэл_2023_11-12 сар '!F20</f>
        <v>1017</v>
      </c>
      <c r="I20" s="719">
        <f>H20*$E20</f>
        <v>94424382</v>
      </c>
      <c r="J20" s="885">
        <f>Тодотгол_2023_хавсралт_2!F20-H20</f>
        <v>0</v>
      </c>
      <c r="K20" s="885">
        <f>Тодотгол_2023_хавсралт_2!G20-I20</f>
        <v>0</v>
      </c>
      <c r="L20" s="899"/>
      <c r="M20" s="885"/>
      <c r="N20" s="638"/>
      <c r="O20" s="638"/>
      <c r="P20" s="638"/>
    </row>
    <row r="21" spans="1:16" x14ac:dyDescent="0.2">
      <c r="A21" s="594">
        <v>11</v>
      </c>
      <c r="B21" s="1177" t="s">
        <v>16</v>
      </c>
      <c r="C21" s="1178"/>
      <c r="D21" s="595" t="s">
        <v>58</v>
      </c>
      <c r="E21" s="1228">
        <f>93160.75*0.1+93160.75</f>
        <v>102476.825</v>
      </c>
      <c r="F21" s="596">
        <v>702.6</v>
      </c>
      <c r="G21" s="1230">
        <f>$E21*F21</f>
        <v>72000217.245000005</v>
      </c>
      <c r="H21" s="596">
        <f>'Гүйцэтгэл_2023_10 сар '!H21+'Гүйцэтгэл_2023_11-12 сар '!F21</f>
        <v>1017.6</v>
      </c>
      <c r="I21" s="719">
        <f>H21*$E21</f>
        <v>104280417.12</v>
      </c>
      <c r="J21" s="885">
        <f>Тодотгол_2023_хавсралт_2!F21-H21</f>
        <v>0</v>
      </c>
      <c r="K21" s="885">
        <f>Тодотгол_2023_хавсралт_2!G21-I21</f>
        <v>0</v>
      </c>
      <c r="L21" s="899"/>
      <c r="M21" s="885"/>
      <c r="N21" s="638"/>
      <c r="O21" s="638"/>
      <c r="P21" s="638"/>
    </row>
    <row r="22" spans="1:16" ht="13.5" thickBot="1" x14ac:dyDescent="0.25">
      <c r="A22" s="591">
        <v>12</v>
      </c>
      <c r="B22" s="1169" t="s">
        <v>59</v>
      </c>
      <c r="C22" s="1170"/>
      <c r="D22" s="736" t="s">
        <v>60</v>
      </c>
      <c r="E22" s="1229">
        <f>123810*0.1+123810</f>
        <v>136191</v>
      </c>
      <c r="F22" s="597">
        <v>164</v>
      </c>
      <c r="G22" s="1231">
        <f>$E22*F22</f>
        <v>22335324</v>
      </c>
      <c r="H22" s="597">
        <f>'Гүйцэтгэл_2023_10 сар '!H22+'Гүйцэтгэл_2023_11-12 сар '!F22</f>
        <v>164</v>
      </c>
      <c r="I22" s="697">
        <f>H22*$E22</f>
        <v>22335324</v>
      </c>
      <c r="J22" s="885">
        <f>Тодотгол_2023_хавсралт_2!F22-H22</f>
        <v>0</v>
      </c>
      <c r="K22" s="885">
        <f>Тодотгол_2023_хавсралт_2!G22-I22</f>
        <v>0</v>
      </c>
      <c r="L22" s="899"/>
      <c r="M22" s="885"/>
      <c r="N22" s="638"/>
      <c r="O22" s="638"/>
      <c r="P22" s="638"/>
    </row>
    <row r="23" spans="1:16" ht="13.5" thickBot="1" x14ac:dyDescent="0.25">
      <c r="A23" s="585">
        <v>13</v>
      </c>
      <c r="B23" s="1171" t="s">
        <v>61</v>
      </c>
      <c r="C23" s="1172"/>
      <c r="D23" s="683"/>
      <c r="E23" s="743"/>
      <c r="F23" s="950"/>
      <c r="G23" s="951">
        <f>SUM(G16:G22)</f>
        <v>119454603.245</v>
      </c>
      <c r="H23" s="660">
        <f>'Гүйцэтгэл_2023_10 сар '!H23+'Гүйцэтгэл_2023_11-12 сар '!F23</f>
        <v>0</v>
      </c>
      <c r="I23" s="714">
        <f>SUM(I16:I22)</f>
        <v>477461922.12</v>
      </c>
      <c r="J23" s="885">
        <f>Тодотгол_2023_хавсралт_2!F23-H23</f>
        <v>0</v>
      </c>
      <c r="K23" s="885">
        <f>Тодотгол_2023_хавсралт_2!G23-I23</f>
        <v>-2466494</v>
      </c>
      <c r="L23" s="899"/>
      <c r="M23" s="885"/>
      <c r="N23" s="638"/>
      <c r="O23" s="638"/>
      <c r="P23" s="638"/>
    </row>
    <row r="24" spans="1:16" ht="13.5" thickBot="1" x14ac:dyDescent="0.25">
      <c r="A24" s="600">
        <v>14</v>
      </c>
      <c r="B24" s="1192" t="s">
        <v>84</v>
      </c>
      <c r="C24" s="1193"/>
      <c r="D24" s="686"/>
      <c r="E24" s="678"/>
      <c r="F24" s="918"/>
      <c r="G24" s="919">
        <f>G23+G12+G15</f>
        <v>119454603.245</v>
      </c>
      <c r="H24" s="657">
        <f>'Гүйцэтгэл_2023_10 сар '!H24+'Гүйцэтгэл_2023_11-12 сар '!F24</f>
        <v>0</v>
      </c>
      <c r="I24" s="653">
        <f>I23+I12+I15</f>
        <v>528670821.92000002</v>
      </c>
      <c r="J24" s="885">
        <f>Тодотгол_2023_хавсралт_2!F24-H24</f>
        <v>0</v>
      </c>
      <c r="K24" s="885">
        <f>Тодотгол_2023_хавсралт_2!G24-I24</f>
        <v>-2466493.8000000119</v>
      </c>
      <c r="L24" s="899"/>
      <c r="M24" s="885"/>
      <c r="N24" s="638"/>
      <c r="O24" s="638"/>
      <c r="P24" s="638"/>
    </row>
    <row r="25" spans="1:16" ht="13.5" thickBot="1" x14ac:dyDescent="0.25">
      <c r="A25" s="587">
        <v>15</v>
      </c>
      <c r="B25" s="1218" t="s">
        <v>78</v>
      </c>
      <c r="C25" s="1219"/>
      <c r="D25" s="760" t="s">
        <v>79</v>
      </c>
      <c r="E25" s="647">
        <v>1500000</v>
      </c>
      <c r="F25" s="652">
        <v>2</v>
      </c>
      <c r="G25" s="930">
        <f>$E25*F25</f>
        <v>3000000</v>
      </c>
      <c r="H25" s="660">
        <f>'Гүйцэтгэл_2023_10 сар '!H25+'Гүйцэтгэл_2023_11-12 сар '!F25</f>
        <v>12</v>
      </c>
      <c r="I25" s="712">
        <f>H25*$E25</f>
        <v>18000000</v>
      </c>
      <c r="J25" s="885">
        <f>Тодотгол_2023_хавсралт_2!F25-H25</f>
        <v>0</v>
      </c>
      <c r="K25" s="885">
        <f>Тодотгол_2023_хавсралт_2!G25-I25</f>
        <v>0</v>
      </c>
      <c r="L25" s="899"/>
      <c r="M25" s="885"/>
      <c r="N25" s="638"/>
      <c r="O25" s="638"/>
      <c r="P25" s="638"/>
    </row>
    <row r="26" spans="1:16" ht="13.5" thickBot="1" x14ac:dyDescent="0.25">
      <c r="A26" s="590">
        <v>16</v>
      </c>
      <c r="B26" s="1161" t="s">
        <v>83</v>
      </c>
      <c r="C26" s="1162"/>
      <c r="D26" s="692"/>
      <c r="E26" s="707"/>
      <c r="F26" s="660"/>
      <c r="G26" s="931">
        <f>SUM(G25:G25)</f>
        <v>3000000</v>
      </c>
      <c r="H26" s="657">
        <f>'Гүйцэтгэл_2023_10 сар '!H26+'Гүйцэтгэл_2023_11-12 сар '!F26</f>
        <v>0</v>
      </c>
      <c r="I26" s="699">
        <f>SUM(I25:I25)</f>
        <v>18000000</v>
      </c>
      <c r="J26" s="885">
        <f>Тодотгол_2023_хавсралт_2!F26-H26</f>
        <v>0</v>
      </c>
      <c r="K26" s="885">
        <f>Тодотгол_2023_хавсралт_2!G26-I26</f>
        <v>0</v>
      </c>
      <c r="L26" s="899"/>
      <c r="M26" s="885"/>
      <c r="O26" s="638"/>
      <c r="P26" s="638"/>
    </row>
    <row r="27" spans="1:16" ht="13.5" thickBot="1" x14ac:dyDescent="0.25">
      <c r="A27" s="693">
        <v>17</v>
      </c>
      <c r="B27" s="1163" t="s">
        <v>106</v>
      </c>
      <c r="C27" s="1164"/>
      <c r="D27" s="687"/>
      <c r="E27" s="647"/>
      <c r="F27" s="657"/>
      <c r="G27" s="932">
        <f>G26</f>
        <v>3000000</v>
      </c>
      <c r="H27" s="728"/>
      <c r="I27" s="724">
        <f>I26</f>
        <v>18000000</v>
      </c>
      <c r="J27" s="885">
        <f>Тодотгол_2023_хавсралт_2!F27-H27</f>
        <v>0</v>
      </c>
      <c r="K27" s="885">
        <f>Тодотгол_2023_хавсралт_2!G27-I27</f>
        <v>0</v>
      </c>
      <c r="L27" s="899"/>
      <c r="M27" s="885"/>
      <c r="O27" s="638"/>
      <c r="P27" s="638"/>
    </row>
    <row r="28" spans="1:16" ht="13.5" thickBot="1" x14ac:dyDescent="0.25">
      <c r="A28" s="600">
        <v>18</v>
      </c>
      <c r="B28" s="1165" t="s">
        <v>102</v>
      </c>
      <c r="C28" s="1166"/>
      <c r="D28" s="700"/>
      <c r="E28" s="708"/>
      <c r="F28" s="725"/>
      <c r="G28" s="1233"/>
      <c r="H28" s="732"/>
      <c r="I28" s="934"/>
      <c r="J28" s="885">
        <f>Тодотгол_2023_хавсралт_2!F28-H28</f>
        <v>0</v>
      </c>
      <c r="K28" s="885">
        <f>Тодотгол_2023_хавсралт_2!G30+I28</f>
        <v>2466494</v>
      </c>
      <c r="L28" s="899"/>
      <c r="M28" s="885"/>
      <c r="O28" s="638"/>
      <c r="P28" s="638"/>
    </row>
    <row r="29" spans="1:16" ht="13.5" thickBot="1" x14ac:dyDescent="0.25">
      <c r="A29" s="693">
        <v>19</v>
      </c>
      <c r="B29" s="1167" t="s">
        <v>1</v>
      </c>
      <c r="C29" s="1168"/>
      <c r="D29" s="701" t="s">
        <v>2</v>
      </c>
      <c r="E29" s="709"/>
      <c r="F29" s="657"/>
      <c r="G29" s="699">
        <f>G24+G27+G28-2466494</f>
        <v>119988109.245</v>
      </c>
      <c r="H29" s="731"/>
      <c r="I29" s="699">
        <f>I24+I27+I28-2466494</f>
        <v>544204327.92000008</v>
      </c>
      <c r="J29" s="885">
        <f>Тодотгол_2023_хавсралт_2!F29-H29</f>
        <v>0</v>
      </c>
      <c r="K29" s="885">
        <f>Тодотгол_2023_хавсралт_2!G28-I29</f>
        <v>0.19999992847442627</v>
      </c>
      <c r="L29" s="899"/>
      <c r="M29" s="885"/>
      <c r="O29" s="638"/>
      <c r="P29" s="638"/>
    </row>
    <row r="30" spans="1:16" ht="13.5" thickBot="1" x14ac:dyDescent="0.25">
      <c r="A30" s="600">
        <v>20</v>
      </c>
      <c r="B30" s="1184" t="s">
        <v>103</v>
      </c>
      <c r="C30" s="1185"/>
      <c r="D30" s="685" t="s">
        <v>2</v>
      </c>
      <c r="E30" s="710"/>
      <c r="F30" s="657"/>
      <c r="G30" s="932">
        <f>G29*0.1</f>
        <v>11998810.924500002</v>
      </c>
      <c r="H30" s="732"/>
      <c r="I30" s="699">
        <f>I29*0.1</f>
        <v>54420432.792000011</v>
      </c>
      <c r="J30" s="885">
        <f>Тодотгол_2023_хавсралт_2!F30-H30</f>
        <v>0</v>
      </c>
      <c r="K30" s="885">
        <f>Тодотгол_2023_хавсралт_2!G29-I30</f>
        <v>1.9999995827674866E-2</v>
      </c>
      <c r="L30" s="899"/>
      <c r="M30" s="885"/>
      <c r="O30" s="638"/>
      <c r="P30" s="638"/>
    </row>
    <row r="31" spans="1:16" ht="13.5" thickBot="1" x14ac:dyDescent="0.25">
      <c r="A31" s="587">
        <v>21</v>
      </c>
      <c r="B31" s="1186" t="s">
        <v>104</v>
      </c>
      <c r="C31" s="1187"/>
      <c r="D31" s="688"/>
      <c r="E31" s="711"/>
      <c r="F31" s="658"/>
      <c r="G31" s="932">
        <f>SUM(G29:G30)+2466494</f>
        <v>134453414.16949999</v>
      </c>
      <c r="H31" s="938"/>
      <c r="I31" s="939">
        <f>SUM(I29:I30)+2466494</f>
        <v>601091254.71200013</v>
      </c>
      <c r="J31" s="885">
        <f>Тодотгол_2023_хавсралт_2!F31-H31</f>
        <v>0</v>
      </c>
      <c r="K31" s="885">
        <f>Тодотгол_2023_хавсралт_2!G31-I31</f>
        <v>0.21999990940093994</v>
      </c>
      <c r="L31" s="899"/>
      <c r="M31" s="885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'Гүйцэтгэл_2023_10 сар '!I31+'Гүйцэтгэл_2023_11-12 сар '!G31-'Гүйцэтгэл_2023_11-12 сар 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1237"/>
      <c r="L35" s="12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>
        <v>601091254.93200004</v>
      </c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>
        <v>2466494</v>
      </c>
      <c r="L37" s="1236">
        <f>K37/E17</f>
        <v>24.150391753304103</v>
      </c>
      <c r="O37" s="638"/>
    </row>
    <row r="38" spans="1:16" ht="15" x14ac:dyDescent="0.25">
      <c r="A38" s="604" t="s">
        <v>119</v>
      </c>
      <c r="B38" s="614"/>
      <c r="C38" s="923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22"/>
      <c r="C40" s="92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23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  <ignoredErrors>
    <ignoredError sqref="H14 H23:H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Гүйцэтгэл_2023_7 сар</vt:lpstr>
      <vt:lpstr>Гүйцэтгэл_2023_8 сар</vt:lpstr>
      <vt:lpstr>Гүйцэтгэл_2023_9 сар </vt:lpstr>
      <vt:lpstr>Гүйцэтгэл_2023_10 сар </vt:lpstr>
      <vt:lpstr>Гүйцэтгэл_2023_11-12 сар </vt:lpstr>
      <vt:lpstr>'Гүйцэтгэл_2023_1 сар '!Print_Titles</vt:lpstr>
      <vt:lpstr>'Гүйцэтгэл_2023_10 сар '!Print_Titles</vt:lpstr>
      <vt:lpstr>'Гүйцэтгэл_2023_11-12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'Гүйцэтгэл_2023_7 сар'!Print_Titles</vt:lpstr>
      <vt:lpstr>'Гүйцэтгэл_2023_8 сар'!Print_Titles</vt:lpstr>
      <vt:lpstr>'Гүйцэтгэл_2023_9 сар 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2023-11-27T01:42:56Z</dcterms:modified>
</cp:coreProperties>
</file>