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Tsagaan Ovoo-50\Documents\Todotgol-2023\"/>
    </mc:Choice>
  </mc:AlternateContent>
  <xr:revisionPtr revIDLastSave="0" documentId="13_ncr:1_{A9E2FF6E-40CA-47B2-8F05-69384906E466}" xr6:coauthVersionLast="47" xr6:coauthVersionMax="47" xr10:uidLastSave="{00000000-0000-0000-0000-000000000000}"/>
  <bookViews>
    <workbookView xWindow="23880" yWindow="-2760" windowWidth="29040" windowHeight="15720" tabRatio="992" activeTab="10" xr2:uid="{00000000-000D-0000-FFFF-FFFF00000000}"/>
  </bookViews>
  <sheets>
    <sheet name="1-2023" sheetId="69" r:id="rId1"/>
    <sheet name="2-2023" sheetId="70" r:id="rId2"/>
    <sheet name="3-2023" sheetId="71" r:id="rId3"/>
    <sheet name="4-2023" sheetId="72" r:id="rId4"/>
    <sheet name="5-2023" sheetId="74" r:id="rId5"/>
    <sheet name="6-2023" sheetId="75" r:id="rId6"/>
    <sheet name="7-2023" sheetId="77" r:id="rId7"/>
    <sheet name="8-2023" sheetId="78" r:id="rId8"/>
    <sheet name="9-2023" sheetId="79" r:id="rId9"/>
    <sheet name="10-2023" sheetId="80" r:id="rId10"/>
    <sheet name="11-2023" sheetId="81" r:id="rId11"/>
    <sheet name="11-2023 (3)" sheetId="83" r:id="rId12"/>
    <sheet name="11-2023 (2)" sheetId="82" r:id="rId13"/>
    <sheet name="2023 (8)" sheetId="76" r:id="rId14"/>
    <sheet name="санхүүжилт" sheetId="73" r:id="rId15"/>
  </sheets>
  <calcPr calcId="191029"/>
</workbook>
</file>

<file path=xl/calcChain.xml><?xml version="1.0" encoding="utf-8"?>
<calcChain xmlns="http://schemas.openxmlformats.org/spreadsheetml/2006/main">
  <c r="F49" i="81" l="1"/>
  <c r="F50" i="81"/>
  <c r="F56" i="81"/>
  <c r="G20" i="83" l="1"/>
  <c r="H20" i="83" s="1"/>
  <c r="G18" i="83"/>
  <c r="H18" i="83" s="1"/>
  <c r="F17" i="83"/>
  <c r="E17" i="83"/>
  <c r="G15" i="83"/>
  <c r="H15" i="83" s="1"/>
  <c r="G14" i="83"/>
  <c r="H14" i="83" s="1"/>
  <c r="G17" i="83" l="1"/>
  <c r="H17" i="83" s="1"/>
  <c r="H21" i="83" s="1"/>
  <c r="H16" i="83"/>
  <c r="F15" i="82"/>
  <c r="G15" i="82" s="1"/>
  <c r="H15" i="82" s="1"/>
  <c r="G14" i="82"/>
  <c r="H14" i="82" s="1"/>
  <c r="G16" i="82"/>
  <c r="H16" i="82" s="1"/>
  <c r="H22" i="83" l="1"/>
  <c r="H17" i="82" l="1"/>
  <c r="K26" i="76" l="1"/>
  <c r="E12" i="76"/>
  <c r="T21" i="76"/>
  <c r="T16" i="76"/>
  <c r="E23" i="76"/>
  <c r="E15" i="76"/>
  <c r="T15" i="76" s="1"/>
  <c r="I22" i="76"/>
  <c r="G44" i="81"/>
  <c r="H44" i="81" s="1"/>
  <c r="G40" i="81"/>
  <c r="G39" i="81"/>
  <c r="G38" i="81"/>
  <c r="G37" i="81"/>
  <c r="G36" i="81"/>
  <c r="G27" i="81"/>
  <c r="H32" i="81"/>
  <c r="G32" i="81"/>
  <c r="G33" i="81"/>
  <c r="E34" i="81"/>
  <c r="G34" i="81" s="1"/>
  <c r="G43" i="81"/>
  <c r="G51" i="81"/>
  <c r="F51" i="81"/>
  <c r="H51" i="81" s="1"/>
  <c r="G52" i="81"/>
  <c r="F52" i="81"/>
  <c r="H52" i="81" s="1"/>
  <c r="G47" i="81"/>
  <c r="F47" i="81"/>
  <c r="H47" i="81" s="1"/>
  <c r="H48" i="81"/>
  <c r="G48" i="81"/>
  <c r="G61" i="81" l="1"/>
  <c r="G62" i="81" l="1"/>
  <c r="H62" i="81" s="1"/>
  <c r="H61" i="81"/>
  <c r="F61" i="81"/>
  <c r="F63" i="81" s="1"/>
  <c r="G58" i="81"/>
  <c r="H58" i="81" s="1"/>
  <c r="G57" i="81"/>
  <c r="H57" i="81" s="1"/>
  <c r="G56" i="81"/>
  <c r="H56" i="81" s="1"/>
  <c r="H55" i="81"/>
  <c r="G55" i="81"/>
  <c r="H53" i="81"/>
  <c r="G53" i="81"/>
  <c r="G50" i="81"/>
  <c r="H50" i="81" s="1"/>
  <c r="G49" i="81"/>
  <c r="H49" i="81" s="1"/>
  <c r="G46" i="81"/>
  <c r="H46" i="81" s="1"/>
  <c r="H45" i="81"/>
  <c r="G45" i="81"/>
  <c r="H43" i="81"/>
  <c r="F43" i="81"/>
  <c r="H40" i="81"/>
  <c r="H39" i="81"/>
  <c r="H38" i="81"/>
  <c r="H37" i="81"/>
  <c r="H36" i="81"/>
  <c r="H34" i="81"/>
  <c r="F34" i="81"/>
  <c r="H33" i="81"/>
  <c r="G31" i="81"/>
  <c r="H31" i="81" s="1"/>
  <c r="H27" i="81"/>
  <c r="G26" i="81"/>
  <c r="H26" i="81" s="1"/>
  <c r="G25" i="81"/>
  <c r="H25" i="81" s="1"/>
  <c r="G23" i="81"/>
  <c r="H23" i="81" s="1"/>
  <c r="G22" i="81"/>
  <c r="H22" i="81" s="1"/>
  <c r="G21" i="81"/>
  <c r="H21" i="81" s="1"/>
  <c r="G19" i="81"/>
  <c r="H19" i="81" s="1"/>
  <c r="G18" i="81"/>
  <c r="H18" i="81" s="1"/>
  <c r="H16" i="81"/>
  <c r="H15" i="81"/>
  <c r="G36" i="80"/>
  <c r="F60" i="81" l="1"/>
  <c r="F64" i="81" s="1"/>
  <c r="H60" i="81"/>
  <c r="H17" i="81"/>
  <c r="H24" i="81"/>
  <c r="H63" i="81"/>
  <c r="H29" i="81"/>
  <c r="H20" i="81"/>
  <c r="F35" i="81"/>
  <c r="F42" i="81" s="1"/>
  <c r="H41" i="81"/>
  <c r="H35" i="81"/>
  <c r="H30" i="81"/>
  <c r="H46" i="80"/>
  <c r="G46" i="80"/>
  <c r="F46" i="80"/>
  <c r="H51" i="80"/>
  <c r="F45" i="80"/>
  <c r="H47" i="80"/>
  <c r="G47" i="80"/>
  <c r="G48" i="80"/>
  <c r="G49" i="80"/>
  <c r="G50" i="80"/>
  <c r="G51" i="80"/>
  <c r="G52" i="80"/>
  <c r="G53" i="80"/>
  <c r="G54" i="80"/>
  <c r="G55" i="80"/>
  <c r="G45" i="80"/>
  <c r="G58" i="80"/>
  <c r="G57" i="80"/>
  <c r="G39" i="80"/>
  <c r="G40" i="80"/>
  <c r="G41" i="80"/>
  <c r="G42" i="80"/>
  <c r="G38" i="80"/>
  <c r="F36" i="80"/>
  <c r="G33" i="80"/>
  <c r="G35" i="80"/>
  <c r="H34" i="80"/>
  <c r="G34" i="80"/>
  <c r="F34" i="80"/>
  <c r="G28" i="80"/>
  <c r="G29" i="80"/>
  <c r="G25" i="80"/>
  <c r="G24" i="80"/>
  <c r="G20" i="80"/>
  <c r="R25" i="76" l="1"/>
  <c r="H42" i="81"/>
  <c r="F65" i="81"/>
  <c r="F66" i="81" s="1"/>
  <c r="F67" i="81" s="1"/>
  <c r="H64" i="81"/>
  <c r="H58" i="80"/>
  <c r="H57" i="80"/>
  <c r="F57" i="80"/>
  <c r="F56" i="80"/>
  <c r="H55" i="80"/>
  <c r="H54" i="80"/>
  <c r="H53" i="80"/>
  <c r="H52" i="80"/>
  <c r="H50" i="80"/>
  <c r="H49" i="80"/>
  <c r="H48" i="80"/>
  <c r="H45" i="80"/>
  <c r="H42" i="80"/>
  <c r="F42" i="80"/>
  <c r="H41" i="80"/>
  <c r="F41" i="80"/>
  <c r="H40" i="80"/>
  <c r="F40" i="80"/>
  <c r="H39" i="80"/>
  <c r="H38" i="80"/>
  <c r="F38" i="80"/>
  <c r="H36" i="80"/>
  <c r="H35" i="80"/>
  <c r="F35" i="80"/>
  <c r="F37" i="80" s="1"/>
  <c r="H33" i="80"/>
  <c r="H29" i="80"/>
  <c r="F29" i="80"/>
  <c r="H28" i="80"/>
  <c r="F31" i="80"/>
  <c r="G27" i="80"/>
  <c r="H27" i="80" s="1"/>
  <c r="H25" i="80"/>
  <c r="H24" i="80"/>
  <c r="G23" i="80"/>
  <c r="H23" i="80" s="1"/>
  <c r="G21" i="80"/>
  <c r="H21" i="80" s="1"/>
  <c r="H20" i="80"/>
  <c r="H18" i="80"/>
  <c r="H17" i="80"/>
  <c r="G57" i="79"/>
  <c r="G56" i="79"/>
  <c r="G50" i="79"/>
  <c r="F50" i="79"/>
  <c r="H50" i="79" s="1"/>
  <c r="H46" i="79"/>
  <c r="G46" i="79"/>
  <c r="H51" i="79"/>
  <c r="G52" i="79"/>
  <c r="G51" i="79"/>
  <c r="G49" i="79"/>
  <c r="G48" i="79"/>
  <c r="G47" i="79"/>
  <c r="G45" i="79"/>
  <c r="G42" i="79"/>
  <c r="G41" i="79"/>
  <c r="G40" i="79"/>
  <c r="G39" i="79"/>
  <c r="G38" i="79"/>
  <c r="G35" i="79"/>
  <c r="G29" i="79"/>
  <c r="G28" i="79"/>
  <c r="G27" i="79"/>
  <c r="F25" i="79"/>
  <c r="G25" i="79"/>
  <c r="H25" i="79" s="1"/>
  <c r="G24" i="79"/>
  <c r="G21" i="79"/>
  <c r="H65" i="81" l="1"/>
  <c r="H66" i="81" s="1"/>
  <c r="H67" i="81" s="1"/>
  <c r="C13" i="73"/>
  <c r="D13" i="73" s="1"/>
  <c r="H22" i="80"/>
  <c r="F43" i="80"/>
  <c r="H19" i="80"/>
  <c r="H59" i="80"/>
  <c r="F60" i="80"/>
  <c r="F59" i="80"/>
  <c r="H37" i="80"/>
  <c r="H31" i="80"/>
  <c r="H26" i="80"/>
  <c r="H32" i="80" s="1"/>
  <c r="F32" i="80"/>
  <c r="F44" i="80" s="1"/>
  <c r="H43" i="80"/>
  <c r="H56" i="80"/>
  <c r="G20" i="79"/>
  <c r="H20" i="79" s="1"/>
  <c r="F58" i="79"/>
  <c r="H57" i="79"/>
  <c r="F57" i="79"/>
  <c r="H56" i="79"/>
  <c r="F56" i="79"/>
  <c r="G54" i="79"/>
  <c r="H54" i="79" s="1"/>
  <c r="G53" i="79"/>
  <c r="H53" i="79" s="1"/>
  <c r="H52" i="79"/>
  <c r="H49" i="79"/>
  <c r="H48" i="79"/>
  <c r="H47" i="79"/>
  <c r="H45" i="79"/>
  <c r="F45" i="79"/>
  <c r="F55" i="79" s="1"/>
  <c r="H42" i="79"/>
  <c r="F42" i="79"/>
  <c r="H41" i="79"/>
  <c r="F41" i="79"/>
  <c r="H40" i="79"/>
  <c r="F40" i="79"/>
  <c r="H39" i="79"/>
  <c r="F39" i="79"/>
  <c r="H38" i="79"/>
  <c r="F38" i="79"/>
  <c r="F37" i="79"/>
  <c r="G36" i="79"/>
  <c r="H36" i="79" s="1"/>
  <c r="H35" i="79"/>
  <c r="F35" i="79"/>
  <c r="G33" i="79"/>
  <c r="H33" i="79" s="1"/>
  <c r="H29" i="79"/>
  <c r="F29" i="79"/>
  <c r="H28" i="79"/>
  <c r="F28" i="79"/>
  <c r="H27" i="79"/>
  <c r="H24" i="79"/>
  <c r="F24" i="79"/>
  <c r="F26" i="79" s="1"/>
  <c r="G23" i="79"/>
  <c r="H23" i="79" s="1"/>
  <c r="H21" i="79"/>
  <c r="F20" i="79"/>
  <c r="F22" i="79" s="1"/>
  <c r="H18" i="79"/>
  <c r="H17" i="79"/>
  <c r="H19" i="79" s="1"/>
  <c r="G55" i="78"/>
  <c r="G54" i="78"/>
  <c r="F45" i="78"/>
  <c r="H49" i="78"/>
  <c r="G49" i="78"/>
  <c r="G52" i="78"/>
  <c r="G51" i="78"/>
  <c r="G50" i="78"/>
  <c r="G48" i="78"/>
  <c r="G47" i="78"/>
  <c r="G46" i="78"/>
  <c r="G45" i="78"/>
  <c r="G39" i="78"/>
  <c r="G40" i="78"/>
  <c r="G41" i="78"/>
  <c r="G42" i="78"/>
  <c r="G38" i="78"/>
  <c r="G36" i="78"/>
  <c r="G35" i="78"/>
  <c r="G33" i="78"/>
  <c r="G29" i="78"/>
  <c r="G28" i="78"/>
  <c r="G27" i="78"/>
  <c r="G24" i="78"/>
  <c r="H24" i="78" s="1"/>
  <c r="F24" i="78"/>
  <c r="G23" i="78"/>
  <c r="H60" i="80" l="1"/>
  <c r="F61" i="80"/>
  <c r="F62" i="80" s="1"/>
  <c r="F63" i="80" s="1"/>
  <c r="C12" i="73" s="1"/>
  <c r="H44" i="80"/>
  <c r="F43" i="79"/>
  <c r="F31" i="79"/>
  <c r="F59" i="79"/>
  <c r="H58" i="79"/>
  <c r="F32" i="79"/>
  <c r="H26" i="79"/>
  <c r="H22" i="79"/>
  <c r="H37" i="79"/>
  <c r="H55" i="79"/>
  <c r="H59" i="79" s="1"/>
  <c r="H43" i="79"/>
  <c r="H31" i="79"/>
  <c r="G21" i="78"/>
  <c r="H21" i="78" s="1"/>
  <c r="G20" i="78"/>
  <c r="H55" i="78"/>
  <c r="F55" i="78"/>
  <c r="H54" i="78"/>
  <c r="H56" i="78" s="1"/>
  <c r="F54" i="78"/>
  <c r="F56" i="78" s="1"/>
  <c r="H52" i="78"/>
  <c r="H51" i="78"/>
  <c r="H50" i="78"/>
  <c r="H48" i="78"/>
  <c r="H47" i="78"/>
  <c r="H46" i="78"/>
  <c r="F53" i="78"/>
  <c r="F57" i="78" s="1"/>
  <c r="H45" i="78"/>
  <c r="H42" i="78"/>
  <c r="F42" i="78"/>
  <c r="H41" i="78"/>
  <c r="F41" i="78"/>
  <c r="H40" i="78"/>
  <c r="F40" i="78"/>
  <c r="H39" i="78"/>
  <c r="F39" i="78"/>
  <c r="H38" i="78"/>
  <c r="F38" i="78"/>
  <c r="F37" i="78"/>
  <c r="H36" i="78"/>
  <c r="H35" i="78"/>
  <c r="F35" i="78"/>
  <c r="H33" i="78"/>
  <c r="H29" i="78"/>
  <c r="F29" i="78"/>
  <c r="F31" i="78" s="1"/>
  <c r="H28" i="78"/>
  <c r="F28" i="78"/>
  <c r="H27" i="78"/>
  <c r="H23" i="78"/>
  <c r="H26" i="78" s="1"/>
  <c r="F26" i="78"/>
  <c r="F22" i="78"/>
  <c r="F21" i="78"/>
  <c r="H20" i="78"/>
  <c r="F20" i="78"/>
  <c r="H18" i="78"/>
  <c r="H17" i="78"/>
  <c r="H19" i="78" s="1"/>
  <c r="G41" i="77"/>
  <c r="G42" i="77"/>
  <c r="G40" i="77"/>
  <c r="G39" i="77"/>
  <c r="G38" i="77"/>
  <c r="G55" i="77"/>
  <c r="G54" i="77"/>
  <c r="G47" i="77"/>
  <c r="G48" i="77"/>
  <c r="G50" i="77"/>
  <c r="G51" i="77"/>
  <c r="G52" i="77"/>
  <c r="F46" i="77"/>
  <c r="G46" i="77"/>
  <c r="G45" i="77"/>
  <c r="G35" i="77"/>
  <c r="F29" i="77"/>
  <c r="F28" i="77"/>
  <c r="G28" i="77"/>
  <c r="G27" i="77"/>
  <c r="G23" i="77"/>
  <c r="G21" i="77"/>
  <c r="G20" i="77"/>
  <c r="H61" i="80" l="1"/>
  <c r="H62" i="80" s="1"/>
  <c r="H63" i="80" s="1"/>
  <c r="F44" i="79"/>
  <c r="F60" i="79" s="1"/>
  <c r="F61" i="79" s="1"/>
  <c r="F62" i="79" s="1"/>
  <c r="C11" i="73" s="1"/>
  <c r="H32" i="79"/>
  <c r="H44" i="79" s="1"/>
  <c r="H60" i="79" s="1"/>
  <c r="H61" i="79" s="1"/>
  <c r="H62" i="79" s="1"/>
  <c r="F43" i="78"/>
  <c r="H43" i="78"/>
  <c r="H37" i="78"/>
  <c r="H22" i="78"/>
  <c r="F32" i="78"/>
  <c r="H31" i="78"/>
  <c r="H32" i="78" s="1"/>
  <c r="H53" i="78"/>
  <c r="H57" i="78" s="1"/>
  <c r="H55" i="77"/>
  <c r="F55" i="77"/>
  <c r="H54" i="77"/>
  <c r="H56" i="77" s="1"/>
  <c r="F54" i="77"/>
  <c r="F56" i="77" s="1"/>
  <c r="H52" i="77"/>
  <c r="H51" i="77"/>
  <c r="H50" i="77"/>
  <c r="H48" i="77"/>
  <c r="H47" i="77"/>
  <c r="H46" i="77"/>
  <c r="H45" i="77"/>
  <c r="H42" i="77"/>
  <c r="F42" i="77"/>
  <c r="H41" i="77"/>
  <c r="F41" i="77"/>
  <c r="H40" i="77"/>
  <c r="F40" i="77"/>
  <c r="H39" i="77"/>
  <c r="F39" i="77"/>
  <c r="H38" i="77"/>
  <c r="F38" i="77"/>
  <c r="F43" i="77" s="1"/>
  <c r="G36" i="77"/>
  <c r="H36" i="77" s="1"/>
  <c r="H35" i="77"/>
  <c r="H37" i="77" s="1"/>
  <c r="F35" i="77"/>
  <c r="F37" i="77" s="1"/>
  <c r="H33" i="77"/>
  <c r="G29" i="77"/>
  <c r="H29" i="77" s="1"/>
  <c r="H28" i="77"/>
  <c r="H27" i="77"/>
  <c r="F31" i="77"/>
  <c r="H23" i="77"/>
  <c r="H26" i="77" s="1"/>
  <c r="F23" i="77"/>
  <c r="F26" i="77" s="1"/>
  <c r="H21" i="77"/>
  <c r="F21" i="77"/>
  <c r="F22" i="77" s="1"/>
  <c r="H20" i="77"/>
  <c r="F20" i="77"/>
  <c r="H18" i="77"/>
  <c r="H17" i="77"/>
  <c r="H19" i="77" s="1"/>
  <c r="F44" i="78" l="1"/>
  <c r="F58" i="78" s="1"/>
  <c r="F59" i="78" s="1"/>
  <c r="F60" i="78" s="1"/>
  <c r="C10" i="73" s="1"/>
  <c r="H44" i="78"/>
  <c r="H58" i="78" s="1"/>
  <c r="H59" i="78" s="1"/>
  <c r="H60" i="78" s="1"/>
  <c r="F53" i="77"/>
  <c r="F57" i="77" s="1"/>
  <c r="H31" i="77"/>
  <c r="H32" i="77" s="1"/>
  <c r="H22" i="77"/>
  <c r="F32" i="77"/>
  <c r="F44" i="77" s="1"/>
  <c r="H53" i="77"/>
  <c r="H57" i="77" s="1"/>
  <c r="H43" i="77"/>
  <c r="H44" i="77" l="1"/>
  <c r="F58" i="77"/>
  <c r="F59" i="77" s="1"/>
  <c r="F60" i="77" s="1"/>
  <c r="C9" i="73" s="1"/>
  <c r="H58" i="77"/>
  <c r="H59" i="77" s="1"/>
  <c r="H60" i="77" s="1"/>
  <c r="T18" i="76"/>
  <c r="S28" i="76" l="1"/>
  <c r="S29" i="76" s="1"/>
  <c r="S30" i="76" s="1"/>
  <c r="R28" i="76"/>
  <c r="R29" i="76" s="1"/>
  <c r="R30" i="76" s="1"/>
  <c r="Q28" i="76"/>
  <c r="P28" i="76"/>
  <c r="L28" i="76"/>
  <c r="L29" i="76" s="1"/>
  <c r="L30" i="76" s="1"/>
  <c r="K28" i="76"/>
  <c r="K29" i="76" s="1"/>
  <c r="K30" i="76" s="1"/>
  <c r="I28" i="76"/>
  <c r="I29" i="76" s="1"/>
  <c r="I30" i="76" s="1"/>
  <c r="H28" i="76"/>
  <c r="G28" i="76"/>
  <c r="F28" i="76"/>
  <c r="D28" i="76"/>
  <c r="T27" i="76"/>
  <c r="T26" i="76"/>
  <c r="T25" i="76"/>
  <c r="T24" i="76"/>
  <c r="T23" i="76"/>
  <c r="T22" i="76"/>
  <c r="E20" i="76"/>
  <c r="T20" i="76" s="1"/>
  <c r="T19" i="76"/>
  <c r="T17" i="76"/>
  <c r="E14" i="76"/>
  <c r="T14" i="76" s="1"/>
  <c r="E13" i="76"/>
  <c r="T13" i="76" s="1"/>
  <c r="T12" i="76"/>
  <c r="E11" i="76"/>
  <c r="T11" i="76" s="1"/>
  <c r="E10" i="76"/>
  <c r="T10" i="76" s="1"/>
  <c r="H29" i="76" l="1"/>
  <c r="H30" i="76" s="1"/>
  <c r="P29" i="76"/>
  <c r="P30" i="76" s="1"/>
  <c r="G29" i="76"/>
  <c r="G30" i="76" s="1"/>
  <c r="T28" i="76"/>
  <c r="Q29" i="76"/>
  <c r="Q30" i="76" s="1"/>
  <c r="D29" i="76"/>
  <c r="D30" i="76" s="1"/>
  <c r="E28" i="76"/>
  <c r="F29" i="76"/>
  <c r="F30" i="76" s="1"/>
  <c r="E29" i="76" l="1"/>
  <c r="E30" i="76" s="1"/>
  <c r="T29" i="76"/>
  <c r="T30" i="76" s="1"/>
  <c r="H26" i="75" l="1"/>
  <c r="F26" i="75"/>
  <c r="G23" i="75"/>
  <c r="H23" i="75" s="1"/>
  <c r="F23" i="75"/>
  <c r="G55" i="74"/>
  <c r="G55" i="75"/>
  <c r="G54" i="75"/>
  <c r="G46" i="75"/>
  <c r="G47" i="75"/>
  <c r="G48" i="75"/>
  <c r="G50" i="75"/>
  <c r="G51" i="75"/>
  <c r="G52" i="75"/>
  <c r="G45" i="75"/>
  <c r="G40" i="75"/>
  <c r="G41" i="75"/>
  <c r="G42" i="75"/>
  <c r="G39" i="75"/>
  <c r="G38" i="75"/>
  <c r="G36" i="75"/>
  <c r="G35" i="75"/>
  <c r="G29" i="75"/>
  <c r="G28" i="75"/>
  <c r="G27" i="75"/>
  <c r="G21" i="75"/>
  <c r="G20" i="75"/>
  <c r="H55" i="75" l="1"/>
  <c r="F55" i="75"/>
  <c r="H54" i="75"/>
  <c r="F54" i="75"/>
  <c r="F56" i="75" s="1"/>
  <c r="H52" i="75"/>
  <c r="F52" i="75"/>
  <c r="H51" i="75"/>
  <c r="H50" i="75"/>
  <c r="H48" i="75"/>
  <c r="H47" i="75"/>
  <c r="H46" i="75"/>
  <c r="F46" i="75"/>
  <c r="F53" i="75" s="1"/>
  <c r="F57" i="75" s="1"/>
  <c r="H45" i="75"/>
  <c r="F45" i="75"/>
  <c r="H42" i="75"/>
  <c r="F42" i="75"/>
  <c r="H41" i="75"/>
  <c r="F41" i="75"/>
  <c r="H40" i="75"/>
  <c r="F40" i="75"/>
  <c r="H39" i="75"/>
  <c r="F39" i="75"/>
  <c r="H38" i="75"/>
  <c r="F38" i="75"/>
  <c r="F43" i="75" s="1"/>
  <c r="H36" i="75"/>
  <c r="H35" i="75"/>
  <c r="F35" i="75"/>
  <c r="F37" i="75" s="1"/>
  <c r="H33" i="75"/>
  <c r="H29" i="75"/>
  <c r="H28" i="75"/>
  <c r="H27" i="75"/>
  <c r="F27" i="75"/>
  <c r="F31" i="75" s="1"/>
  <c r="H21" i="75"/>
  <c r="F21" i="75"/>
  <c r="F22" i="75" s="1"/>
  <c r="F32" i="75" s="1"/>
  <c r="H20" i="75"/>
  <c r="F20" i="75"/>
  <c r="H18" i="75"/>
  <c r="H19" i="75" s="1"/>
  <c r="H17" i="75"/>
  <c r="F46" i="74"/>
  <c r="F51" i="74"/>
  <c r="G52" i="74"/>
  <c r="H52" i="74" s="1"/>
  <c r="G51" i="74"/>
  <c r="H51" i="74" s="1"/>
  <c r="F52" i="74"/>
  <c r="F45" i="74"/>
  <c r="G47" i="74"/>
  <c r="H47" i="74" s="1"/>
  <c r="G46" i="74"/>
  <c r="H46" i="74" s="1"/>
  <c r="G45" i="74"/>
  <c r="H45" i="74" s="1"/>
  <c r="G42" i="74"/>
  <c r="H42" i="74" s="1"/>
  <c r="G41" i="74"/>
  <c r="H41" i="74" s="1"/>
  <c r="G40" i="74"/>
  <c r="H40" i="74" s="1"/>
  <c r="G39" i="74"/>
  <c r="H39" i="74" s="1"/>
  <c r="G38" i="74"/>
  <c r="H38" i="74" s="1"/>
  <c r="G36" i="74"/>
  <c r="H36" i="74" s="1"/>
  <c r="G35" i="74"/>
  <c r="H35" i="74" s="1"/>
  <c r="H37" i="75" l="1"/>
  <c r="F44" i="75"/>
  <c r="F58" i="75" s="1"/>
  <c r="F59" i="75" s="1"/>
  <c r="F60" i="75" s="1"/>
  <c r="C8" i="73" s="1"/>
  <c r="H31" i="75"/>
  <c r="H22" i="75"/>
  <c r="H32" i="75" s="1"/>
  <c r="H43" i="75"/>
  <c r="H53" i="75"/>
  <c r="H56" i="75"/>
  <c r="H33" i="74"/>
  <c r="G29" i="74"/>
  <c r="H29" i="74" s="1"/>
  <c r="F29" i="74"/>
  <c r="G28" i="74"/>
  <c r="H28" i="74" s="1"/>
  <c r="F28" i="74"/>
  <c r="G27" i="74"/>
  <c r="H27" i="74" s="1"/>
  <c r="F27" i="74"/>
  <c r="G21" i="74"/>
  <c r="H21" i="74" s="1"/>
  <c r="F21" i="74"/>
  <c r="G20" i="74"/>
  <c r="H20" i="74" s="1"/>
  <c r="F53" i="74"/>
  <c r="G50" i="74"/>
  <c r="H50" i="74" s="1"/>
  <c r="F50" i="74"/>
  <c r="G54" i="74"/>
  <c r="H44" i="75" l="1"/>
  <c r="H57" i="75"/>
  <c r="F31" i="74"/>
  <c r="H31" i="74"/>
  <c r="H58" i="75" l="1"/>
  <c r="H59" i="75" s="1"/>
  <c r="H60" i="75" s="1"/>
  <c r="H55" i="74"/>
  <c r="F55" i="74"/>
  <c r="H54" i="74"/>
  <c r="F54" i="74"/>
  <c r="F56" i="74" s="1"/>
  <c r="F57" i="74" s="1"/>
  <c r="H48" i="74"/>
  <c r="H53" i="74"/>
  <c r="F42" i="74"/>
  <c r="F41" i="74"/>
  <c r="F40" i="74"/>
  <c r="F39" i="74"/>
  <c r="F38" i="74"/>
  <c r="F35" i="74"/>
  <c r="F20" i="74"/>
  <c r="F22" i="74" s="1"/>
  <c r="F32" i="74" s="1"/>
  <c r="H18" i="74"/>
  <c r="H17" i="74"/>
  <c r="F44" i="72"/>
  <c r="F37" i="74" l="1"/>
  <c r="H56" i="74"/>
  <c r="F43" i="74"/>
  <c r="H19" i="74"/>
  <c r="H43" i="74"/>
  <c r="H37" i="74"/>
  <c r="H22" i="74"/>
  <c r="H32" i="74" s="1"/>
  <c r="H43" i="72"/>
  <c r="G39" i="72"/>
  <c r="H39" i="72"/>
  <c r="G40" i="72"/>
  <c r="H40" i="72"/>
  <c r="G41" i="72"/>
  <c r="H41" i="72"/>
  <c r="G42" i="72"/>
  <c r="H42" i="72"/>
  <c r="H38" i="72"/>
  <c r="G38" i="72"/>
  <c r="G35" i="72"/>
  <c r="F35" i="72"/>
  <c r="H35" i="72" s="1"/>
  <c r="G33" i="72"/>
  <c r="F33" i="72"/>
  <c r="H33" i="72" s="1"/>
  <c r="H22" i="72"/>
  <c r="H32" i="72" s="1"/>
  <c r="F32" i="72"/>
  <c r="F22" i="72"/>
  <c r="F43" i="72"/>
  <c r="F42" i="72"/>
  <c r="F41" i="72"/>
  <c r="F40" i="72"/>
  <c r="F39" i="72"/>
  <c r="F38" i="72"/>
  <c r="G36" i="72"/>
  <c r="H20" i="72"/>
  <c r="G20" i="72"/>
  <c r="F20" i="72"/>
  <c r="G54" i="72"/>
  <c r="H54" i="72" s="1"/>
  <c r="F54" i="72"/>
  <c r="G53" i="72"/>
  <c r="I15" i="73"/>
  <c r="G5" i="73"/>
  <c r="G6" i="73" s="1"/>
  <c r="C5" i="73"/>
  <c r="C4" i="73"/>
  <c r="C3" i="73"/>
  <c r="D3" i="73" s="1"/>
  <c r="H57" i="74" l="1"/>
  <c r="F44" i="74"/>
  <c r="F58" i="74" s="1"/>
  <c r="F59" i="74" s="1"/>
  <c r="F60" i="74" s="1"/>
  <c r="C7" i="73" s="1"/>
  <c r="H44" i="74"/>
  <c r="I6" i="73"/>
  <c r="G7" i="73"/>
  <c r="D4" i="73"/>
  <c r="D5" i="73" s="1"/>
  <c r="G8" i="73" l="1"/>
  <c r="I7" i="73"/>
  <c r="H58" i="74"/>
  <c r="H59" i="74" s="1"/>
  <c r="H60" i="74" s="1"/>
  <c r="H18" i="72"/>
  <c r="G9" i="73" l="1"/>
  <c r="I8" i="73"/>
  <c r="H53" i="72"/>
  <c r="H55" i="72" s="1"/>
  <c r="F53" i="72"/>
  <c r="F55" i="72" s="1"/>
  <c r="F56" i="72" s="1"/>
  <c r="H51" i="72"/>
  <c r="H52" i="72" s="1"/>
  <c r="H48" i="72"/>
  <c r="H47" i="72"/>
  <c r="H46" i="72"/>
  <c r="H45" i="72"/>
  <c r="H36" i="72"/>
  <c r="H37" i="72" s="1"/>
  <c r="F36" i="72"/>
  <c r="F37" i="72" s="1"/>
  <c r="H17" i="72"/>
  <c r="H18" i="71"/>
  <c r="G18" i="71"/>
  <c r="I9" i="73" l="1"/>
  <c r="G10" i="73"/>
  <c r="H56" i="72"/>
  <c r="F57" i="72"/>
  <c r="H19" i="72"/>
  <c r="H44" i="72" s="1"/>
  <c r="F18" i="71"/>
  <c r="F19" i="71" s="1"/>
  <c r="G36" i="71"/>
  <c r="G53" i="71"/>
  <c r="H53" i="71" s="1"/>
  <c r="H55" i="71" s="1"/>
  <c r="F53" i="71"/>
  <c r="F55" i="71" s="1"/>
  <c r="F56" i="71" s="1"/>
  <c r="H51" i="71"/>
  <c r="H48" i="71"/>
  <c r="H47" i="71"/>
  <c r="H46" i="71"/>
  <c r="H45" i="71"/>
  <c r="H52" i="71" s="1"/>
  <c r="H36" i="71"/>
  <c r="H37" i="71" s="1"/>
  <c r="F36" i="71"/>
  <c r="F37" i="71" s="1"/>
  <c r="H19" i="71"/>
  <c r="H17" i="71"/>
  <c r="G53" i="70"/>
  <c r="H53" i="70" s="1"/>
  <c r="H55" i="70" s="1"/>
  <c r="H51" i="70"/>
  <c r="H46" i="70"/>
  <c r="H47" i="70"/>
  <c r="H48" i="70"/>
  <c r="H45" i="70"/>
  <c r="G36" i="70"/>
  <c r="H36" i="70" s="1"/>
  <c r="H37" i="70" s="1"/>
  <c r="H44" i="70" s="1"/>
  <c r="F55" i="70"/>
  <c r="F53" i="70"/>
  <c r="F37" i="70"/>
  <c r="F44" i="70" s="1"/>
  <c r="F36" i="70"/>
  <c r="H19" i="70"/>
  <c r="H17" i="70"/>
  <c r="G51" i="69"/>
  <c r="F51" i="69"/>
  <c r="H51" i="69" s="1"/>
  <c r="G48" i="69"/>
  <c r="F48" i="69"/>
  <c r="H48" i="69" s="1"/>
  <c r="G47" i="69"/>
  <c r="F47" i="69"/>
  <c r="H47" i="69" s="1"/>
  <c r="G45" i="69"/>
  <c r="F45" i="69"/>
  <c r="H45" i="69" s="1"/>
  <c r="G46" i="69"/>
  <c r="F46" i="69"/>
  <c r="H46" i="69" s="1"/>
  <c r="I10" i="73" l="1"/>
  <c r="G11" i="73"/>
  <c r="H57" i="72"/>
  <c r="H58" i="72" s="1"/>
  <c r="H59" i="72" s="1"/>
  <c r="F58" i="72"/>
  <c r="F59" i="72" s="1"/>
  <c r="C6" i="73" s="1"/>
  <c r="D6" i="73" s="1"/>
  <c r="D7" i="73" s="1"/>
  <c r="D8" i="73" s="1"/>
  <c r="D9" i="73" s="1"/>
  <c r="D10" i="73" s="1"/>
  <c r="D11" i="73" s="1"/>
  <c r="D12" i="73" s="1"/>
  <c r="F44" i="71"/>
  <c r="F57" i="71" s="1"/>
  <c r="F58" i="71" s="1"/>
  <c r="F59" i="71" s="1"/>
  <c r="H56" i="71"/>
  <c r="H44" i="71"/>
  <c r="F56" i="70"/>
  <c r="F57" i="70" s="1"/>
  <c r="F58" i="70" s="1"/>
  <c r="F59" i="70" s="1"/>
  <c r="H52" i="70"/>
  <c r="H56" i="70" s="1"/>
  <c r="H57" i="70" s="1"/>
  <c r="F52" i="69"/>
  <c r="H52" i="69"/>
  <c r="G53" i="69"/>
  <c r="G36" i="69"/>
  <c r="F17" i="69"/>
  <c r="F19" i="69" s="1"/>
  <c r="G12" i="73" l="1"/>
  <c r="I11" i="73"/>
  <c r="H57" i="71"/>
  <c r="H58" i="70"/>
  <c r="H59" i="70" s="1"/>
  <c r="F36" i="69"/>
  <c r="I12" i="73" l="1"/>
  <c r="I14" i="73" s="1"/>
  <c r="G14" i="73"/>
  <c r="H58" i="71"/>
  <c r="H59" i="71" s="1"/>
  <c r="H53" i="69"/>
  <c r="F53" i="69"/>
  <c r="F55" i="69" s="1"/>
  <c r="F56" i="69" s="1"/>
  <c r="H36" i="69"/>
  <c r="F37" i="69"/>
  <c r="F44" i="69" s="1"/>
  <c r="H17" i="69"/>
  <c r="H19" i="69" s="1"/>
  <c r="F57" i="69" l="1"/>
  <c r="F58" i="69" s="1"/>
  <c r="F59" i="69" s="1"/>
  <c r="H37" i="69"/>
  <c r="H44" i="69" s="1"/>
  <c r="H55" i="69"/>
  <c r="H56" i="69" s="1"/>
  <c r="H57" i="69" l="1"/>
  <c r="H58" i="69" l="1"/>
  <c r="H59" i="69" s="1"/>
</calcChain>
</file>

<file path=xl/sharedStrings.xml><?xml version="1.0" encoding="utf-8"?>
<sst xmlns="http://schemas.openxmlformats.org/spreadsheetml/2006/main" count="1686" uniqueCount="173">
  <si>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</si>
  <si>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</si>
  <si>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</si>
  <si>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</si>
  <si>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</si>
  <si>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</si>
  <si>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</si>
  <si>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</si>
  <si>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</si>
  <si>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Шурф нэвтрэлт II-IY</t>
  </si>
  <si>
    <t>Уулын ажлын булалт</t>
  </si>
  <si>
    <t>Цэглэн сорьцлолт</t>
  </si>
  <si>
    <t>Рентгенфлуоренц (44 комфонент, сил.ан)</t>
  </si>
  <si>
    <t>Тун.шлиф бэлтгэх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</si>
  <si>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</si>
  <si>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</si>
  <si>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</si>
  <si>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</si>
  <si>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</si>
  <si>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</si>
  <si>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</si>
  <si>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</si>
  <si>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</si>
  <si>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</si>
  <si>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</si>
  <si>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</si>
  <si>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</si>
  <si>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</si>
  <si>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</si>
  <si>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</si>
  <si>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</si>
  <si>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</si>
  <si>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</si>
  <si>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</si>
  <si>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ГАДНЫ БАЙГУУЛЛАГЫН ДҮН /X+XI/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</si>
  <si>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</si>
  <si>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</si>
  <si>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</si>
  <si>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</si>
  <si>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</si>
  <si>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</si>
  <si>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</si>
  <si>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</si>
  <si>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</si>
  <si>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</si>
  <si>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</si>
  <si>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</si>
  <si>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Тээврийн дүн</t>
  </si>
  <si>
    <t>Лабораторийн ажлын дүн</t>
  </si>
  <si>
    <t>Бусад ажлын дүн</t>
  </si>
  <si>
    <t>Петрографи хураангуй</t>
  </si>
  <si>
    <t>Д/д</t>
  </si>
  <si>
    <t>%</t>
  </si>
  <si>
    <t>кв.км</t>
  </si>
  <si>
    <t>т.км</t>
  </si>
  <si>
    <t>сорьц</t>
  </si>
  <si>
    <t>дээж</t>
  </si>
  <si>
    <t>ширхэг</t>
  </si>
  <si>
    <t>куб.м</t>
  </si>
  <si>
    <t>Анги зохион байгуулалт</t>
  </si>
  <si>
    <t>Анги татан буулгалт</t>
  </si>
  <si>
    <t>Албан томилолт</t>
  </si>
  <si>
    <t>хүн/ө</t>
  </si>
  <si>
    <t>Үйлдвэрлэлийн тээвэр: ГАЗ-66</t>
  </si>
  <si>
    <t>км</t>
  </si>
  <si>
    <t>Үйлдвэрлэлийн тээвэр: УАЗ фургон</t>
  </si>
  <si>
    <t>Хүн тээвэр: ГАЗ-66</t>
  </si>
  <si>
    <t>Хүн тээвэр: УАЗ фургон</t>
  </si>
  <si>
    <t>Сорьц боловсруулалт /буталгаа/</t>
  </si>
  <si>
    <t>Үр тоос (боловсруулалт, шинж)</t>
  </si>
  <si>
    <t>Фаун, флор (боловсруулалт, шинж)</t>
  </si>
  <si>
    <t>Сансрын холбооны түрээс</t>
  </si>
  <si>
    <t>сар</t>
  </si>
  <si>
    <t>НИЙТ АЖЛЫН ДҮН /IX+XII/</t>
  </si>
  <si>
    <t>Гурванталст компанийн захирал</t>
  </si>
  <si>
    <t>Г.Ганбаяр</t>
  </si>
  <si>
    <t>/…………………../</t>
  </si>
  <si>
    <t>И.Баттуяа</t>
  </si>
  <si>
    <t>Ч.Төмөрчөдөр</t>
  </si>
  <si>
    <t>О.Энхтуяа</t>
  </si>
  <si>
    <t xml:space="preserve">                                                 Төслийн ахлагч</t>
  </si>
  <si>
    <t xml:space="preserve">                                                  нягтлан бодогч</t>
  </si>
  <si>
    <t>төг</t>
  </si>
  <si>
    <t>Р.Болд-Эрдэнэ</t>
  </si>
  <si>
    <t>Х.Ганхуяг</t>
  </si>
  <si>
    <t>6 дугаар хавсралт</t>
  </si>
  <si>
    <t>2022 оны А/87 дугаар тушаалын</t>
  </si>
  <si>
    <t xml:space="preserve">Уул уурхай, хүнд үйлдвэрийн сайдын </t>
  </si>
  <si>
    <t xml:space="preserve">УЛСЫН ТӨСВИЙН ХӨРӨНГӨӨР ГҮЙЦЭТГЭЖ БАЙГАА "ЦАГААН ОВОО-50" </t>
  </si>
  <si>
    <t>ТӨСЛИЙН АЖЛЫН ГҮЙЦЭТГЭЛ</t>
  </si>
  <si>
    <t>Гэрээний дүн: 2'607'202'141.0 /төгрөг/</t>
  </si>
  <si>
    <t>Протолочек</t>
  </si>
  <si>
    <t>ICP-MS</t>
  </si>
  <si>
    <t>2023 оны 1 дүгээр сарын 1-ээс 1 дүгээр сарын 31-ий өдөр хүртэл</t>
  </si>
  <si>
    <t>Шалган холбох маршрут</t>
  </si>
  <si>
    <t>Суваг малталт</t>
  </si>
  <si>
    <t>Ховилон сорьцлолт</t>
  </si>
  <si>
    <t>Геоэкологийн сорьц</t>
  </si>
  <si>
    <t>2023 оны 2 дугаар сарын 1-ээс 2 дугаар сарын 28-ы өдөр хүртэл</t>
  </si>
  <si>
    <t>2023 оны 3 дугаар сарын 1-ээс 3 дугаар сарын 31-ий өдөр хүртэл</t>
  </si>
  <si>
    <t>2023 оны 4 дүгээр сарын 1-ээс 4 дүгээр сарын 30-ы өдөр хүртэл</t>
  </si>
  <si>
    <t>Гүйцэтгэл</t>
  </si>
  <si>
    <t>Өссөн дүн</t>
  </si>
  <si>
    <t>Санхүүжилт</t>
  </si>
  <si>
    <t>утга</t>
  </si>
  <si>
    <t>үлд:</t>
  </si>
  <si>
    <t>1 2-р сар</t>
  </si>
  <si>
    <t>2023 төсөв</t>
  </si>
  <si>
    <t>2023 оны 5 дугаар сарын 1-ээс 5 дугаар сарын 31-ий өдөр хүртэл</t>
  </si>
  <si>
    <t>3-р сар</t>
  </si>
  <si>
    <t>Үнэмлэхүй нас тодорхойлох</t>
  </si>
  <si>
    <t>2023 оны 6 дугаар сарын 1-ээс 6 дугаар сарын 30-ы өдөр хүртэл</t>
  </si>
  <si>
    <t>4-р сар</t>
  </si>
  <si>
    <t>Уул уурхай, хүнд үйлдвэрийн сайдын</t>
  </si>
  <si>
    <t>7 дугаар хавсралт</t>
  </si>
  <si>
    <t>Төслийн нэр:</t>
  </si>
  <si>
    <t>Цагаан Овоо-50</t>
  </si>
  <si>
    <t>Гэрээний дугаар:</t>
  </si>
  <si>
    <t>Гэрээний дүн:</t>
  </si>
  <si>
    <t>2'607'202'141 төгрөг</t>
  </si>
  <si>
    <t>Ажлын нэр төрөл</t>
  </si>
  <si>
    <t xml:space="preserve">Цалин </t>
  </si>
  <si>
    <t>НДШ</t>
  </si>
  <si>
    <t>Материалын 
зардал</t>
  </si>
  <si>
    <t>Бичиг
хэрэг</t>
  </si>
  <si>
    <t>Сэлбэг хэрэгсэл</t>
  </si>
  <si>
    <t>Томилолт</t>
  </si>
  <si>
    <t>Ашиглалтын зардал</t>
  </si>
  <si>
    <t>Түрээсийн зардал</t>
  </si>
  <si>
    <t>Түлш, 
шатахуун</t>
  </si>
  <si>
    <t>Үндсэн, хөрөнгийн элэгдэл</t>
  </si>
  <si>
    <t>Тээврийн зардал</t>
  </si>
  <si>
    <t>Хээр-н нэм</t>
  </si>
  <si>
    <t>Холбоо</t>
  </si>
  <si>
    <t>Татвар</t>
  </si>
  <si>
    <t>Гадны байгууллагаар гүйцэтгүүлсэн</t>
  </si>
  <si>
    <t>Бусад зардал</t>
  </si>
  <si>
    <t>Зардлын 
дүн</t>
  </si>
  <si>
    <t>Геологийн зураглал</t>
  </si>
  <si>
    <t>Шурф нэвтрэлт</t>
  </si>
  <si>
    <t>Тээвэр</t>
  </si>
  <si>
    <t>Лаборатори</t>
  </si>
  <si>
    <t>Дүн:</t>
  </si>
  <si>
    <t>НӨАТ</t>
  </si>
  <si>
    <t>Нийт</t>
  </si>
  <si>
    <t>"Гурванталст" ХХК-ний захирал ............................ /Г.Ганбаяр/</t>
  </si>
  <si>
    <t>Нягтлан бодогч ....................................... /О.Энхтуяа/</t>
  </si>
  <si>
    <t>Төслийн ахлагч ..................................... /Ч.Төмөрчөдөр/</t>
  </si>
  <si>
    <t>ГЕОЛОГИЙН СУДАЛГААНЫ АЖЛЫН 2023 ОНЫ ГҮЙЦЭТГЭЛ, ЗАРДЛЫН ТАЙЛАН</t>
  </si>
  <si>
    <t>5-р сар</t>
  </si>
  <si>
    <t>6-р сар</t>
  </si>
  <si>
    <t>2023 оны 7 дугаар сарын 1-ээс 7 дугаар сарын 31-ий өдөр хүртэл</t>
  </si>
  <si>
    <t>2023 оны 8 дугаар сарын 1-ээс 8 дугаар сарын 31-ий өдөр хүртэл</t>
  </si>
  <si>
    <t>7-р сар</t>
  </si>
  <si>
    <t>8-р сар</t>
  </si>
  <si>
    <t>9-р сар</t>
  </si>
  <si>
    <t>бусад химийн шинжилгээ</t>
  </si>
  <si>
    <t>Өнгөлсөн тунгалаг шлиф бэлтгэх</t>
  </si>
  <si>
    <t>2023 оны 9 дүгээр сарын 1-ээс 9 дүгээр сарын 30-ы өдөр хүртэл</t>
  </si>
  <si>
    <t>Т.Цэрэндулам</t>
  </si>
  <si>
    <t>2023 оны 10 дугаар сарын 1-ээс 10 дугаар сарын 31-ий өдөр хүртэл</t>
  </si>
  <si>
    <t>Гидрохими</t>
  </si>
  <si>
    <t>2023 оны 11 дүгээр сарын 1-ээс 11 дүгээр сарын 30-ий өдөр хүртэл</t>
  </si>
  <si>
    <t>Минералогийн хураангуй</t>
  </si>
  <si>
    <t>Бусад эрдсийн шинжилгээ</t>
  </si>
  <si>
    <t>Аншлиф бэлтгэх</t>
  </si>
  <si>
    <t>Минераграфи хураангуй</t>
  </si>
  <si>
    <t>ХБАМ-ын шинжилгээ</t>
  </si>
  <si>
    <t>Геоэкологи /хөрс/-ий шинжилгээ</t>
  </si>
  <si>
    <t>Бусад химийн шинжилгээ</t>
  </si>
  <si>
    <t>Зөрүү</t>
  </si>
  <si>
    <t>Төлөвлөсөн</t>
  </si>
  <si>
    <t>Гүйцэтгэсэн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</si>
</sst>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m/d;@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6" fillId="0" borderId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0" fillId="0" borderId="0" xfId="0" applyNumberForma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center"/>
    </xf>
    <xf numFmtId="3" fontId="12" fillId="3" borderId="0" xfId="0" applyNumberFormat="1" applyFont="1" applyFill="1" applyAlignment="1">
      <alignment horizontal="right" vertical="center"/>
    </xf>
    <xf numFmtId="3" fontId="12" fillId="0" borderId="0" xfId="0" applyNumberFormat="1" applyFont="1"/>
    <xf numFmtId="0" fontId="12" fillId="0" borderId="0" xfId="8" applyFont="1" applyAlignment="1">
      <alignment vertical="top"/>
    </xf>
    <xf numFmtId="0" fontId="14" fillId="0" borderId="0" xfId="8" applyFont="1" applyAlignment="1">
      <alignment vertical="top"/>
    </xf>
    <xf numFmtId="0" fontId="15" fillId="0" borderId="0" xfId="8" applyFont="1" applyAlignment="1">
      <alignment vertical="top"/>
    </xf>
    <xf numFmtId="0" fontId="15" fillId="0" borderId="0" xfId="8" applyFont="1" applyAlignment="1">
      <alignment horizontal="right" vertical="top"/>
    </xf>
    <xf numFmtId="0" fontId="16" fillId="0" borderId="0" xfId="8" applyFont="1" applyAlignment="1">
      <alignment horizontal="center" vertical="top"/>
    </xf>
    <xf numFmtId="0" fontId="12" fillId="0" borderId="0" xfId="8" applyFont="1"/>
    <xf numFmtId="0" fontId="14" fillId="0" borderId="0" xfId="8" applyFont="1"/>
    <xf numFmtId="0" fontId="17" fillId="0" borderId="0" xfId="8" applyFont="1" applyAlignment="1">
      <alignment horizontal="center" vertical="center"/>
    </xf>
    <xf numFmtId="0" fontId="18" fillId="0" borderId="0" xfId="8" applyFont="1"/>
    <xf numFmtId="0" fontId="18" fillId="0" borderId="0" xfId="8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8" applyFont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3" xfId="8" applyFont="1" applyBorder="1" applyAlignment="1">
      <alignment horizontal="center" vertical="center"/>
    </xf>
    <xf numFmtId="0" fontId="15" fillId="0" borderId="3" xfId="8" applyFont="1" applyBorder="1" applyAlignment="1">
      <alignment horizontal="center" vertical="center" wrapText="1"/>
    </xf>
    <xf numFmtId="0" fontId="15" fillId="0" borderId="0" xfId="8" applyFont="1" applyAlignment="1">
      <alignment horizontal="center" vertical="center" wrapText="1"/>
    </xf>
    <xf numFmtId="0" fontId="15" fillId="0" borderId="0" xfId="8" applyFont="1" applyAlignment="1">
      <alignment horizontal="center" vertical="center"/>
    </xf>
    <xf numFmtId="3" fontId="21" fillId="0" borderId="3" xfId="8" applyNumberFormat="1" applyFont="1" applyBorder="1" applyAlignment="1">
      <alignment horizontal="center" vertical="center"/>
    </xf>
    <xf numFmtId="3" fontId="21" fillId="0" borderId="0" xfId="8" applyNumberFormat="1" applyFont="1" applyAlignment="1">
      <alignment horizontal="center" vertical="center"/>
    </xf>
    <xf numFmtId="3" fontId="15" fillId="0" borderId="0" xfId="8" applyNumberFormat="1" applyFont="1"/>
    <xf numFmtId="0" fontId="15" fillId="0" borderId="0" xfId="8" applyFont="1"/>
    <xf numFmtId="0" fontId="18" fillId="0" borderId="0" xfId="8" applyFont="1" applyAlignment="1">
      <alignment horizontal="left"/>
    </xf>
    <xf numFmtId="0" fontId="15" fillId="0" borderId="3" xfId="8" applyFont="1" applyBorder="1" applyAlignment="1">
      <alignment horizontal="left" vertical="center"/>
    </xf>
    <xf numFmtId="3" fontId="16" fillId="0" borderId="3" xfId="8" applyNumberFormat="1" applyFont="1" applyBorder="1" applyAlignment="1">
      <alignment horizontal="center" vertical="center"/>
    </xf>
    <xf numFmtId="3" fontId="16" fillId="0" borderId="0" xfId="8" applyNumberFormat="1" applyFont="1" applyAlignment="1">
      <alignment horizontal="center" vertical="center"/>
    </xf>
    <xf numFmtId="0" fontId="15" fillId="0" borderId="3" xfId="8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4" xfId="8" applyFont="1" applyBorder="1" applyAlignment="1">
      <alignment horizontal="center" vertical="center"/>
    </xf>
    <xf numFmtId="0" fontId="20" fillId="0" borderId="5" xfId="8" applyFont="1" applyBorder="1" applyAlignment="1">
      <alignment horizontal="center" vertical="center"/>
    </xf>
  </cellXfs>
  <cellStyles count="9"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7" xr:uid="{9FA7BF8C-01C0-4B3B-8B2F-57C6E2D71554}"/>
    <cellStyle name="Normal 4 2" xfId="8" xr:uid="{B6027008-DF3A-4DCB-9358-8AD6DDAF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3D42-FA1D-4A96-98E7-4D8A63F6D02C}">
  <dimension ref="A2:J69"/>
  <sheetViews>
    <sheetView topLeftCell="A41" workbookViewId="0">
      <selection activeCell="N51" sqref="N5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93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>
        <v>20</v>
      </c>
      <c r="F17" s="17">
        <f>E17*D17</f>
        <v>1000000</v>
      </c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SUM(F17:F18)</f>
        <v>1000000</v>
      </c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</f>
        <v>296.8</v>
      </c>
      <c r="H36" s="7">
        <f>G36*D36</f>
        <v>17808000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17808000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18808000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99</v>
      </c>
      <c r="F45" s="17">
        <f>E45*D45</f>
        <v>1584000</v>
      </c>
      <c r="G45" s="5">
        <f t="shared" ref="G45:H48" si="0">E45</f>
        <v>99</v>
      </c>
      <c r="H45" s="7">
        <f t="shared" si="0"/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</v>
      </c>
      <c r="F46" s="17">
        <f>E46*D46</f>
        <v>308400</v>
      </c>
      <c r="G46" s="5">
        <f t="shared" si="0"/>
        <v>5</v>
      </c>
      <c r="H46" s="7">
        <f t="shared" si="0"/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>
        <v>6</v>
      </c>
      <c r="F47" s="17">
        <f>E47*D47</f>
        <v>134400</v>
      </c>
      <c r="G47" s="5">
        <f t="shared" si="0"/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>
        <v>12</v>
      </c>
      <c r="F48" s="17">
        <f>E48*D48</f>
        <v>115200</v>
      </c>
      <c r="G48" s="5">
        <f t="shared" si="0"/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>
        <v>6</v>
      </c>
      <c r="F51" s="17">
        <f>E51*D51</f>
        <v>2400000</v>
      </c>
      <c r="G51" s="5">
        <f>E51</f>
        <v>6</v>
      </c>
      <c r="H51" s="7">
        <f>F51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>
        <f>SUM(F45:F51)</f>
        <v>4542000</v>
      </c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</f>
        <v>1</v>
      </c>
      <c r="H53" s="7">
        <f>G53*D53</f>
        <v>800000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800000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5342000</v>
      </c>
      <c r="G56" s="11"/>
      <c r="H56" s="10">
        <f>SUM(H52,H55)</f>
        <v>5342000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24150000</v>
      </c>
      <c r="G57" s="11"/>
      <c r="H57" s="10">
        <f>SUM(H44,H56)</f>
        <v>24150000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2415000</v>
      </c>
      <c r="G58" s="11"/>
      <c r="H58" s="10">
        <f>H57*0.1</f>
        <v>2415000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26565000</v>
      </c>
      <c r="G59" s="11"/>
      <c r="H59" s="10">
        <f>SUM(H57:H58)</f>
        <v>26565000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5" t="s">
        <v>75</v>
      </c>
      <c r="G62" s="75"/>
    </row>
    <row r="63" spans="1:10" ht="21" customHeight="1">
      <c r="B63" s="25" t="s">
        <v>81</v>
      </c>
      <c r="E63" s="24" t="s">
        <v>76</v>
      </c>
      <c r="F63" s="75" t="s">
        <v>79</v>
      </c>
      <c r="G63" s="75"/>
    </row>
    <row r="64" spans="1:10" ht="21" customHeight="1">
      <c r="B64" s="23" t="s">
        <v>80</v>
      </c>
      <c r="E64" s="24" t="s">
        <v>76</v>
      </c>
      <c r="F64" s="75" t="s">
        <v>78</v>
      </c>
      <c r="G64" s="75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5" t="s">
        <v>83</v>
      </c>
      <c r="G66" s="75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5" t="s">
        <v>84</v>
      </c>
      <c r="G68" s="75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 H3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A330-B1E4-43BE-B249-B82C0D362D61}">
  <dimension ref="A2:J73"/>
  <sheetViews>
    <sheetView topLeftCell="A41" workbookViewId="0">
      <selection activeCell="H56" sqref="H5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160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>
        <f>E20+'9-2023'!G20</f>
        <v>1658</v>
      </c>
      <c r="H20" s="7">
        <f>G20*D20</f>
        <v>82900000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>
        <f>E21+'8-2023'!G21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>
        <f>SUM(H20:H21)</f>
        <v>93400000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>
        <f>E24+'9-2023'!G24</f>
        <v>800</v>
      </c>
      <c r="H24" s="7">
        <f>G24*D24</f>
        <v>20000000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>
        <f>E25+'9-2023'!G25</f>
        <v>900</v>
      </c>
      <c r="H25" s="7">
        <f>G25*D25</f>
        <v>9000000</v>
      </c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>
        <f>SUM(H23:H25)</f>
        <v>31000000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E27+'8-2023'!G27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E28+'9-2023'!G28</f>
        <v>300</v>
      </c>
      <c r="H28" s="7">
        <f>G28*D28</f>
        <v>3000000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E29+'9-2023'!G29</f>
        <v>50</v>
      </c>
      <c r="H29" s="7">
        <f>G29*D29</f>
        <v>2500000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500000</v>
      </c>
      <c r="G31" s="11"/>
      <c r="H31" s="10">
        <f>SUM(H27:H30)</f>
        <v>6410000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500000</v>
      </c>
      <c r="G32" s="11"/>
      <c r="H32" s="10">
        <f>SUM(H22,H26,H31)</f>
        <v>130810000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E33+'9-2023'!G33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>
        <v>40</v>
      </c>
      <c r="F34" s="17">
        <f>E34*D34</f>
        <v>2200000</v>
      </c>
      <c r="G34" s="5">
        <f>E34</f>
        <v>40</v>
      </c>
      <c r="H34" s="7">
        <f>F34</f>
        <v>2200000</v>
      </c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E35+'9-2023'!G35</f>
        <v>5360</v>
      </c>
      <c r="H35" s="7">
        <f>G35*D35</f>
        <v>80400000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E36+'9-2023'!G36</f>
        <v>1484</v>
      </c>
      <c r="H36" s="7">
        <f>G36*D36</f>
        <v>89040000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33508000</v>
      </c>
      <c r="G37" s="11"/>
      <c r="H37" s="10">
        <f>SUM(H33:H36)</f>
        <v>173140000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E38+'9-2023'!G38</f>
        <v>10493</v>
      </c>
      <c r="H38" s="7">
        <f>G38*D38</f>
        <v>10493000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>
        <f>E39+'9-2023'!G39</f>
        <v>5388</v>
      </c>
      <c r="H39" s="7">
        <f>G39*D39</f>
        <v>4849200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E40+'9-2023'!G40</f>
        <v>16060</v>
      </c>
      <c r="H40" s="7">
        <f>G40*D40</f>
        <v>16060000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2000</v>
      </c>
      <c r="F41" s="17">
        <f>E41*D41</f>
        <v>1800000</v>
      </c>
      <c r="G41" s="5">
        <f>E41+'9-2023'!G41</f>
        <v>17380</v>
      </c>
      <c r="H41" s="7">
        <f>G41*D41</f>
        <v>15642000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E42+'9-2023'!G42</f>
        <v>16450</v>
      </c>
      <c r="H42" s="7">
        <f>G42*D42</f>
        <v>24675000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9300000</v>
      </c>
      <c r="G43" s="15"/>
      <c r="H43" s="10">
        <f>SUM(H38:H42)</f>
        <v>71719200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43308000</v>
      </c>
      <c r="G44" s="11"/>
      <c r="H44" s="10">
        <f>SUM(H19+H32+H37+H43)</f>
        <v>377669200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400</v>
      </c>
      <c r="F45" s="17">
        <f>E45*D45</f>
        <v>6400000</v>
      </c>
      <c r="G45" s="5">
        <f>E45+'9-2023'!G45</f>
        <v>1049</v>
      </c>
      <c r="H45" s="7">
        <f>G45*D45</f>
        <v>16784000</v>
      </c>
      <c r="J45" s="31"/>
    </row>
    <row r="46" spans="1:10">
      <c r="A46" s="5"/>
      <c r="B46" s="6" t="s">
        <v>161</v>
      </c>
      <c r="C46" s="5" t="s">
        <v>55</v>
      </c>
      <c r="D46" s="17">
        <v>40000</v>
      </c>
      <c r="E46" s="5">
        <v>2</v>
      </c>
      <c r="F46" s="17">
        <f>E46*D46</f>
        <v>80000</v>
      </c>
      <c r="G46" s="5">
        <f>E46</f>
        <v>2</v>
      </c>
      <c r="H46" s="7">
        <f>F46</f>
        <v>80000</v>
      </c>
      <c r="J46" s="31"/>
    </row>
    <row r="47" spans="1:10">
      <c r="A47" s="5"/>
      <c r="B47" s="6" t="s">
        <v>156</v>
      </c>
      <c r="C47" s="5" t="s">
        <v>55</v>
      </c>
      <c r="D47" s="17"/>
      <c r="E47" s="5"/>
      <c r="F47" s="17"/>
      <c r="G47" s="5">
        <f>E47+'9-2023'!G46</f>
        <v>106</v>
      </c>
      <c r="H47" s="7">
        <f>F47+'9-2023'!H46</f>
        <v>2433010</v>
      </c>
      <c r="J47" s="31"/>
    </row>
    <row r="48" spans="1:10">
      <c r="A48" s="5"/>
      <c r="B48" s="12" t="s">
        <v>12</v>
      </c>
      <c r="C48" s="5" t="s">
        <v>55</v>
      </c>
      <c r="D48" s="17">
        <v>61680</v>
      </c>
      <c r="E48" s="5"/>
      <c r="F48" s="17"/>
      <c r="G48" s="5">
        <f>E48+'9-2023'!G47</f>
        <v>155</v>
      </c>
      <c r="H48" s="7">
        <f>G48*D48</f>
        <v>9560400</v>
      </c>
    </row>
    <row r="49" spans="1:10">
      <c r="A49" s="5"/>
      <c r="B49" s="6" t="s">
        <v>50</v>
      </c>
      <c r="C49" s="5" t="s">
        <v>55</v>
      </c>
      <c r="D49" s="17">
        <v>22400</v>
      </c>
      <c r="E49" s="5"/>
      <c r="F49" s="17"/>
      <c r="G49" s="5">
        <f>E49+'9-2023'!G48</f>
        <v>6</v>
      </c>
      <c r="H49" s="7">
        <f>G49*D49</f>
        <v>134400</v>
      </c>
    </row>
    <row r="50" spans="1:10">
      <c r="A50" s="5"/>
      <c r="B50" s="6" t="s">
        <v>13</v>
      </c>
      <c r="C50" s="5" t="s">
        <v>57</v>
      </c>
      <c r="D50" s="17">
        <v>9600</v>
      </c>
      <c r="E50" s="5"/>
      <c r="F50" s="17"/>
      <c r="G50" s="5">
        <f>E50+'9-2023'!G49</f>
        <v>12</v>
      </c>
      <c r="H50" s="7">
        <f t="shared" ref="H50" si="0">G50*D50</f>
        <v>115200</v>
      </c>
    </row>
    <row r="51" spans="1:10">
      <c r="A51" s="5"/>
      <c r="B51" s="6" t="s">
        <v>157</v>
      </c>
      <c r="C51" s="5" t="s">
        <v>57</v>
      </c>
      <c r="D51" s="17">
        <v>19200</v>
      </c>
      <c r="E51" s="5"/>
      <c r="F51" s="17"/>
      <c r="G51" s="5">
        <f>E51+'9-2023'!G50</f>
        <v>14</v>
      </c>
      <c r="H51" s="7">
        <f>'9-2023'!H50</f>
        <v>268800</v>
      </c>
    </row>
    <row r="52" spans="1:10">
      <c r="A52" s="5"/>
      <c r="B52" s="6" t="s">
        <v>68</v>
      </c>
      <c r="C52" s="5" t="s">
        <v>55</v>
      </c>
      <c r="D52" s="17"/>
      <c r="E52" s="5"/>
      <c r="F52" s="17"/>
      <c r="G52" s="5">
        <f>E52+'9-2023'!G51</f>
        <v>480</v>
      </c>
      <c r="H52" s="7">
        <f>'8-2023'!H49+F52</f>
        <v>3570300</v>
      </c>
    </row>
    <row r="53" spans="1:10">
      <c r="A53" s="5"/>
      <c r="B53" s="6" t="s">
        <v>110</v>
      </c>
      <c r="C53" s="5" t="s">
        <v>55</v>
      </c>
      <c r="D53" s="17">
        <v>2500000</v>
      </c>
      <c r="E53" s="5"/>
      <c r="F53" s="17"/>
      <c r="G53" s="5">
        <f>E53+'9-2023'!G52</f>
        <v>8</v>
      </c>
      <c r="H53" s="7">
        <f t="shared" ref="H53" si="1">G53*D53</f>
        <v>20000000</v>
      </c>
    </row>
    <row r="54" spans="1:10">
      <c r="A54" s="5"/>
      <c r="B54" s="6" t="s">
        <v>69</v>
      </c>
      <c r="C54" s="5" t="s">
        <v>55</v>
      </c>
      <c r="D54" s="17">
        <v>400000</v>
      </c>
      <c r="E54" s="5"/>
      <c r="F54" s="17"/>
      <c r="G54" s="5">
        <f>E54+'9-2023'!G53</f>
        <v>4</v>
      </c>
      <c r="H54" s="7">
        <f>G54*D54</f>
        <v>1600000</v>
      </c>
    </row>
    <row r="55" spans="1:10">
      <c r="A55" s="5"/>
      <c r="B55" s="6" t="s">
        <v>70</v>
      </c>
      <c r="C55" s="5" t="s">
        <v>55</v>
      </c>
      <c r="D55" s="17">
        <v>400000</v>
      </c>
      <c r="E55" s="5"/>
      <c r="F55" s="17"/>
      <c r="G55" s="5">
        <f>E55+'9-2023'!G54</f>
        <v>26</v>
      </c>
      <c r="H55" s="7">
        <f>G55*D55</f>
        <v>10400000</v>
      </c>
    </row>
    <row r="56" spans="1:10" ht="14.25" customHeight="1">
      <c r="A56" s="8" t="s">
        <v>27</v>
      </c>
      <c r="B56" s="16" t="s">
        <v>48</v>
      </c>
      <c r="C56" s="8" t="s">
        <v>82</v>
      </c>
      <c r="D56" s="21"/>
      <c r="E56" s="8"/>
      <c r="F56" s="21">
        <f>SUM(F45:F55)</f>
        <v>6480000</v>
      </c>
      <c r="G56" s="11"/>
      <c r="H56" s="10">
        <f>SUM(H45:H55)</f>
        <v>64946110</v>
      </c>
      <c r="J56" s="31"/>
    </row>
    <row r="57" spans="1:10">
      <c r="A57" s="5"/>
      <c r="B57" s="6" t="s">
        <v>14</v>
      </c>
      <c r="C57" s="5" t="s">
        <v>72</v>
      </c>
      <c r="D57" s="17">
        <v>800000</v>
      </c>
      <c r="E57" s="5">
        <v>1</v>
      </c>
      <c r="F57" s="17">
        <f>E57*D57</f>
        <v>800000</v>
      </c>
      <c r="G57" s="5">
        <f>E57+'9-2023'!G56</f>
        <v>10</v>
      </c>
      <c r="H57" s="7">
        <f>G57*D57</f>
        <v>8000000</v>
      </c>
    </row>
    <row r="58" spans="1:10">
      <c r="A58" s="5"/>
      <c r="B58" s="6" t="s">
        <v>71</v>
      </c>
      <c r="C58" s="5" t="s">
        <v>72</v>
      </c>
      <c r="D58" s="17">
        <v>300000</v>
      </c>
      <c r="E58" s="5"/>
      <c r="F58" s="17"/>
      <c r="G58" s="5">
        <f>E58+'9-2023'!G57</f>
        <v>6</v>
      </c>
      <c r="H58" s="7">
        <f>G58*D58</f>
        <v>1800000</v>
      </c>
    </row>
    <row r="59" spans="1:10" ht="15">
      <c r="A59" s="8" t="s">
        <v>29</v>
      </c>
      <c r="B59" s="9" t="s">
        <v>49</v>
      </c>
      <c r="C59" s="8" t="s">
        <v>82</v>
      </c>
      <c r="D59" s="21"/>
      <c r="E59" s="8"/>
      <c r="F59" s="21">
        <f>SUM(F57:F58)</f>
        <v>800000</v>
      </c>
      <c r="G59" s="11"/>
      <c r="H59" s="10">
        <f>SUM(H57:H58)</f>
        <v>9800000</v>
      </c>
      <c r="J59" s="31"/>
    </row>
    <row r="60" spans="1:10" ht="15">
      <c r="A60" s="8" t="s">
        <v>30</v>
      </c>
      <c r="B60" s="8" t="s">
        <v>34</v>
      </c>
      <c r="C60" s="8" t="s">
        <v>82</v>
      </c>
      <c r="D60" s="21"/>
      <c r="E60" s="8"/>
      <c r="F60" s="21">
        <f>SUM(F56,F59)</f>
        <v>7280000</v>
      </c>
      <c r="G60" s="11"/>
      <c r="H60" s="10">
        <f>SUM(H56,H59)</f>
        <v>74746110</v>
      </c>
    </row>
    <row r="61" spans="1:10" ht="15">
      <c r="A61" s="8" t="s">
        <v>31</v>
      </c>
      <c r="B61" s="8" t="s">
        <v>73</v>
      </c>
      <c r="C61" s="8" t="s">
        <v>82</v>
      </c>
      <c r="D61" s="21"/>
      <c r="E61" s="8"/>
      <c r="F61" s="21">
        <f>SUM(F44,F60)</f>
        <v>50588000</v>
      </c>
      <c r="G61" s="11"/>
      <c r="H61" s="10">
        <f>SUM(H44,H60)</f>
        <v>452415310</v>
      </c>
    </row>
    <row r="62" spans="1:10" ht="15">
      <c r="A62" s="8" t="s">
        <v>32</v>
      </c>
      <c r="B62" s="11" t="s">
        <v>15</v>
      </c>
      <c r="C62" s="8" t="s">
        <v>82</v>
      </c>
      <c r="D62" s="21"/>
      <c r="E62" s="8"/>
      <c r="F62" s="21">
        <f>F61*0.1</f>
        <v>5058800</v>
      </c>
      <c r="G62" s="11"/>
      <c r="H62" s="10">
        <f>H61*0.1</f>
        <v>45241531</v>
      </c>
    </row>
    <row r="63" spans="1:10" ht="15">
      <c r="A63" s="8" t="s">
        <v>33</v>
      </c>
      <c r="B63" s="8" t="s">
        <v>35</v>
      </c>
      <c r="C63" s="8" t="s">
        <v>82</v>
      </c>
      <c r="D63" s="21"/>
      <c r="E63" s="8"/>
      <c r="F63" s="21">
        <f>SUM(F61:F62)</f>
        <v>55646800</v>
      </c>
      <c r="G63" s="11"/>
      <c r="H63" s="10">
        <f>SUM(H61:H62)</f>
        <v>497656841</v>
      </c>
      <c r="I63" s="31"/>
      <c r="J63" s="31"/>
    </row>
    <row r="64" spans="1:10" ht="15">
      <c r="A64" s="26"/>
      <c r="B64" s="27"/>
      <c r="C64" s="26"/>
      <c r="D64" s="28"/>
      <c r="E64" s="26"/>
      <c r="F64" s="28"/>
      <c r="G64" s="29"/>
      <c r="H64" s="30"/>
    </row>
    <row r="65" spans="2:7" ht="18" customHeight="1">
      <c r="B65" s="2" t="s">
        <v>5</v>
      </c>
    </row>
    <row r="66" spans="2:7" ht="21" customHeight="1">
      <c r="B66" s="23" t="s">
        <v>74</v>
      </c>
      <c r="E66" s="24" t="s">
        <v>76</v>
      </c>
      <c r="F66" s="75" t="s">
        <v>75</v>
      </c>
      <c r="G66" s="75"/>
    </row>
    <row r="67" spans="2:7" ht="21" customHeight="1">
      <c r="B67" s="25" t="s">
        <v>81</v>
      </c>
      <c r="E67" s="24" t="s">
        <v>76</v>
      </c>
      <c r="F67" s="75" t="s">
        <v>79</v>
      </c>
      <c r="G67" s="75"/>
    </row>
    <row r="68" spans="2:7" ht="21" customHeight="1">
      <c r="B68" s="23" t="s">
        <v>80</v>
      </c>
      <c r="E68" s="24" t="s">
        <v>76</v>
      </c>
      <c r="F68" s="75" t="s">
        <v>78</v>
      </c>
      <c r="G68" s="75"/>
    </row>
    <row r="69" spans="2:7" ht="18" customHeight="1">
      <c r="B69" s="2" t="s">
        <v>1</v>
      </c>
      <c r="F69" s="23"/>
      <c r="G69" s="23"/>
    </row>
    <row r="70" spans="2:7" ht="21" customHeight="1">
      <c r="B70" t="s">
        <v>42</v>
      </c>
      <c r="E70" s="24" t="s">
        <v>76</v>
      </c>
      <c r="F70" s="75"/>
      <c r="G70" s="75"/>
    </row>
    <row r="71" spans="2:7" ht="18" customHeight="1">
      <c r="B71" s="2" t="s">
        <v>2</v>
      </c>
      <c r="F71" s="23"/>
      <c r="G71" s="23"/>
    </row>
    <row r="72" spans="2:7" ht="21" customHeight="1">
      <c r="B72" t="s">
        <v>40</v>
      </c>
      <c r="E72" s="24" t="s">
        <v>76</v>
      </c>
      <c r="F72" s="75" t="s">
        <v>84</v>
      </c>
      <c r="G72" s="75"/>
    </row>
    <row r="73" spans="2:7" ht="21" customHeight="1">
      <c r="B73" t="s">
        <v>41</v>
      </c>
      <c r="E73" s="24" t="s">
        <v>76</v>
      </c>
      <c r="F73" s="23" t="s">
        <v>159</v>
      </c>
      <c r="G73" s="23"/>
    </row>
  </sheetData>
  <mergeCells count="18">
    <mergeCell ref="F66:G66"/>
    <mergeCell ref="F67:G67"/>
    <mergeCell ref="F68:G68"/>
    <mergeCell ref="F70:G70"/>
    <mergeCell ref="F72:G72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E0049-8D03-4520-9315-6679F92B5C93}">
  <dimension ref="A1:M77"/>
  <sheetViews>
    <sheetView tabSelected="1" topLeftCell="A46" workbookViewId="0">
      <selection activeCell="L59" sqref="L59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1" spans="1:8" ht="12" customHeight="1">
      <c r="A1" s="69" t="s">
        <v>87</v>
      </c>
      <c r="B1" s="69"/>
      <c r="C1" s="69"/>
      <c r="D1" s="69"/>
      <c r="E1" s="69"/>
      <c r="F1" s="69"/>
      <c r="G1" s="69"/>
      <c r="H1" s="69"/>
    </row>
    <row r="2" spans="1:8" ht="12" customHeight="1">
      <c r="A2" s="69" t="s">
        <v>86</v>
      </c>
      <c r="B2" s="69"/>
      <c r="C2" s="69"/>
      <c r="D2" s="69"/>
      <c r="E2" s="69"/>
      <c r="F2" s="69"/>
      <c r="G2" s="69"/>
      <c r="H2" s="69"/>
    </row>
    <row r="3" spans="1:8" ht="12" customHeight="1">
      <c r="A3" s="69" t="s">
        <v>85</v>
      </c>
      <c r="B3" s="69"/>
      <c r="C3" s="69"/>
      <c r="D3" s="69"/>
      <c r="E3" s="69"/>
      <c r="F3" s="69"/>
      <c r="G3" s="69"/>
      <c r="H3" s="69"/>
    </row>
    <row r="4" spans="1:8" ht="12" customHeight="1"/>
    <row r="5" spans="1:8" ht="15">
      <c r="B5" s="70" t="s">
        <v>88</v>
      </c>
      <c r="C5" s="70"/>
      <c r="D5" s="70"/>
      <c r="E5" s="70"/>
      <c r="F5" s="70"/>
      <c r="G5" s="70"/>
      <c r="H5" s="70"/>
    </row>
    <row r="6" spans="1:8" ht="12" customHeight="1">
      <c r="B6" s="70" t="s">
        <v>89</v>
      </c>
      <c r="C6" s="70"/>
      <c r="D6" s="70"/>
      <c r="E6" s="70"/>
      <c r="F6" s="70"/>
      <c r="G6" s="70"/>
      <c r="H6" s="70"/>
    </row>
    <row r="7" spans="1:8" ht="12" customHeight="1">
      <c r="B7" s="3"/>
      <c r="C7" s="3"/>
      <c r="D7" s="3"/>
      <c r="E7" s="3"/>
      <c r="F7" s="3"/>
    </row>
    <row r="8" spans="1:8">
      <c r="A8" s="69" t="s">
        <v>162</v>
      </c>
      <c r="B8" s="69"/>
      <c r="C8" s="69"/>
      <c r="D8" s="69"/>
      <c r="E8" s="69"/>
      <c r="F8" s="69"/>
      <c r="G8" s="69"/>
      <c r="H8" s="69"/>
    </row>
    <row r="9" spans="1:8" ht="12" customHeight="1">
      <c r="A9" s="4"/>
      <c r="B9" s="4"/>
      <c r="C9" s="4"/>
      <c r="D9" s="4"/>
      <c r="E9" s="4"/>
      <c r="F9" s="4"/>
      <c r="G9" s="4"/>
      <c r="H9" s="4"/>
    </row>
    <row r="10" spans="1:8">
      <c r="A10" s="69" t="s">
        <v>90</v>
      </c>
      <c r="B10" s="69"/>
      <c r="C10" s="69"/>
      <c r="D10" s="69"/>
      <c r="E10" s="69"/>
      <c r="F10" s="69"/>
      <c r="G10" s="69"/>
      <c r="H10" s="69"/>
    </row>
    <row r="11" spans="1:8" ht="12" customHeight="1"/>
    <row r="12" spans="1:8" ht="24.75" customHeight="1">
      <c r="A12" s="71" t="s">
        <v>51</v>
      </c>
      <c r="B12" s="71" t="s">
        <v>6</v>
      </c>
      <c r="C12" s="72" t="s">
        <v>36</v>
      </c>
      <c r="D12" s="72" t="s">
        <v>37</v>
      </c>
      <c r="E12" s="74" t="s">
        <v>38</v>
      </c>
      <c r="F12" s="74"/>
      <c r="G12" s="74" t="s">
        <v>39</v>
      </c>
      <c r="H12" s="74"/>
    </row>
    <row r="13" spans="1:8" ht="13.5" customHeight="1">
      <c r="A13" s="71"/>
      <c r="B13" s="71"/>
      <c r="C13" s="73"/>
      <c r="D13" s="73"/>
      <c r="E13" s="5" t="s">
        <v>7</v>
      </c>
      <c r="F13" s="5" t="s">
        <v>0</v>
      </c>
      <c r="G13" s="5" t="s">
        <v>7</v>
      </c>
      <c r="H13" s="5" t="s">
        <v>0</v>
      </c>
    </row>
    <row r="14" spans="1:8" ht="12" customHeight="1">
      <c r="A14" s="19">
        <v>0</v>
      </c>
      <c r="B14" s="19">
        <v>1</v>
      </c>
      <c r="C14" s="20">
        <v>2</v>
      </c>
      <c r="D14" s="20">
        <v>3</v>
      </c>
      <c r="E14" s="19">
        <v>4</v>
      </c>
      <c r="F14" s="19">
        <v>5</v>
      </c>
      <c r="G14" s="19">
        <v>6</v>
      </c>
      <c r="H14" s="19">
        <v>7</v>
      </c>
    </row>
    <row r="15" spans="1:8" ht="13.5" customHeight="1">
      <c r="A15" s="5"/>
      <c r="B15" s="6" t="s">
        <v>3</v>
      </c>
      <c r="C15" s="14" t="s">
        <v>52</v>
      </c>
      <c r="D15" s="18">
        <v>50000</v>
      </c>
      <c r="E15" s="5"/>
      <c r="F15" s="17"/>
      <c r="G15" s="5">
        <v>20</v>
      </c>
      <c r="H15" s="7">
        <f>G15*D15</f>
        <v>1000000</v>
      </c>
    </row>
    <row r="16" spans="1:8" ht="13.5" customHeight="1">
      <c r="A16" s="5"/>
      <c r="B16" s="6" t="s">
        <v>8</v>
      </c>
      <c r="C16" s="14" t="s">
        <v>52</v>
      </c>
      <c r="D16" s="18">
        <v>50000</v>
      </c>
      <c r="E16" s="5"/>
      <c r="F16" s="17"/>
      <c r="G16" s="5">
        <v>20</v>
      </c>
      <c r="H16" s="7">
        <f>G16*D16</f>
        <v>1000000</v>
      </c>
    </row>
    <row r="17" spans="1:8" ht="15">
      <c r="A17" s="8" t="s">
        <v>17</v>
      </c>
      <c r="B17" s="9" t="s">
        <v>43</v>
      </c>
      <c r="C17" s="8" t="s">
        <v>82</v>
      </c>
      <c r="D17" s="10"/>
      <c r="E17" s="11"/>
      <c r="F17" s="21"/>
      <c r="G17" s="11"/>
      <c r="H17" s="10">
        <f>SUM(H15:H16)</f>
        <v>2000000</v>
      </c>
    </row>
    <row r="18" spans="1:8" ht="12.75" customHeight="1">
      <c r="A18" s="5"/>
      <c r="B18" s="6" t="s">
        <v>16</v>
      </c>
      <c r="C18" s="5" t="s">
        <v>53</v>
      </c>
      <c r="D18" s="18">
        <v>50000</v>
      </c>
      <c r="E18" s="5"/>
      <c r="F18" s="17"/>
      <c r="G18" s="5">
        <f>E18+'9-2023'!G20</f>
        <v>1658</v>
      </c>
      <c r="H18" s="7">
        <f>G18*D18</f>
        <v>82900000</v>
      </c>
    </row>
    <row r="19" spans="1:8" ht="12.75" customHeight="1">
      <c r="A19" s="5"/>
      <c r="B19" s="6" t="s">
        <v>94</v>
      </c>
      <c r="C19" s="5" t="s">
        <v>54</v>
      </c>
      <c r="D19" s="18">
        <v>30000</v>
      </c>
      <c r="E19" s="5"/>
      <c r="F19" s="17"/>
      <c r="G19" s="5">
        <f>E19+'8-2023'!G21</f>
        <v>350</v>
      </c>
      <c r="H19" s="7">
        <f>G19*D19</f>
        <v>10500000</v>
      </c>
    </row>
    <row r="20" spans="1:8" ht="15">
      <c r="A20" s="8" t="s">
        <v>18</v>
      </c>
      <c r="B20" s="9" t="s">
        <v>44</v>
      </c>
      <c r="C20" s="8" t="s">
        <v>82</v>
      </c>
      <c r="D20" s="10"/>
      <c r="E20" s="11"/>
      <c r="F20" s="21"/>
      <c r="G20" s="11"/>
      <c r="H20" s="10">
        <f>SUM(H18:H19)</f>
        <v>93400000</v>
      </c>
    </row>
    <row r="21" spans="1:8" ht="12.75" customHeight="1">
      <c r="A21" s="5"/>
      <c r="B21" s="6" t="s">
        <v>9</v>
      </c>
      <c r="C21" s="5" t="s">
        <v>54</v>
      </c>
      <c r="D21" s="18">
        <v>20000</v>
      </c>
      <c r="E21" s="5"/>
      <c r="F21" s="17"/>
      <c r="G21" s="5">
        <f>E21+'7-2023'!G23</f>
        <v>100</v>
      </c>
      <c r="H21" s="7">
        <f>G21*D21</f>
        <v>2000000</v>
      </c>
    </row>
    <row r="22" spans="1:8" ht="12.75" customHeight="1">
      <c r="A22" s="5"/>
      <c r="B22" s="6" t="s">
        <v>95</v>
      </c>
      <c r="C22" s="5" t="s">
        <v>58</v>
      </c>
      <c r="D22" s="18">
        <v>25000</v>
      </c>
      <c r="E22" s="5"/>
      <c r="F22" s="17"/>
      <c r="G22" s="5">
        <f>E22+'9-2023'!G24</f>
        <v>800</v>
      </c>
      <c r="H22" s="7">
        <f>G22*D22</f>
        <v>20000000</v>
      </c>
    </row>
    <row r="23" spans="1:8" ht="12.75" customHeight="1">
      <c r="A23" s="5"/>
      <c r="B23" s="6" t="s">
        <v>10</v>
      </c>
      <c r="C23" s="5" t="s">
        <v>58</v>
      </c>
      <c r="D23" s="18">
        <v>10000</v>
      </c>
      <c r="E23" s="5"/>
      <c r="F23" s="17"/>
      <c r="G23" s="5">
        <f>E23+'9-2023'!G25</f>
        <v>900</v>
      </c>
      <c r="H23" s="7">
        <f>G23*D23</f>
        <v>9000000</v>
      </c>
    </row>
    <row r="24" spans="1:8" ht="15">
      <c r="A24" s="8" t="s">
        <v>19</v>
      </c>
      <c r="B24" s="9" t="s">
        <v>45</v>
      </c>
      <c r="C24" s="8" t="s">
        <v>82</v>
      </c>
      <c r="D24" s="10"/>
      <c r="E24" s="11"/>
      <c r="F24" s="21"/>
      <c r="G24" s="11"/>
      <c r="H24" s="10">
        <f>SUM(H21:H23)</f>
        <v>31000000</v>
      </c>
    </row>
    <row r="25" spans="1:8" ht="12.75" customHeight="1">
      <c r="A25" s="5"/>
      <c r="B25" s="6" t="s">
        <v>11</v>
      </c>
      <c r="C25" s="5" t="s">
        <v>55</v>
      </c>
      <c r="D25" s="18">
        <v>5000</v>
      </c>
      <c r="E25" s="5"/>
      <c r="F25" s="17"/>
      <c r="G25" s="5">
        <f>E25+'8-2023'!G27</f>
        <v>182</v>
      </c>
      <c r="H25" s="7">
        <f>G25*D25</f>
        <v>910000</v>
      </c>
    </row>
    <row r="26" spans="1:8" ht="12.75" customHeight="1">
      <c r="A26" s="5"/>
      <c r="B26" s="6" t="s">
        <v>96</v>
      </c>
      <c r="C26" s="5" t="s">
        <v>55</v>
      </c>
      <c r="D26" s="18">
        <v>10000</v>
      </c>
      <c r="E26" s="5"/>
      <c r="F26" s="17"/>
      <c r="G26" s="5">
        <f>E26+'9-2023'!G28</f>
        <v>300</v>
      </c>
      <c r="H26" s="7">
        <f>G26*D26</f>
        <v>3000000</v>
      </c>
    </row>
    <row r="27" spans="1:8" ht="12.75" customHeight="1">
      <c r="A27" s="5"/>
      <c r="B27" s="6" t="s">
        <v>91</v>
      </c>
      <c r="C27" s="5" t="s">
        <v>56</v>
      </c>
      <c r="D27" s="18">
        <v>50000</v>
      </c>
      <c r="E27" s="5"/>
      <c r="F27" s="17"/>
      <c r="G27" s="5">
        <f>E27+'10-2023'!G29</f>
        <v>50</v>
      </c>
      <c r="H27" s="7">
        <f>G27*D27</f>
        <v>2500000</v>
      </c>
    </row>
    <row r="28" spans="1:8" ht="12.75" customHeight="1">
      <c r="A28" s="5"/>
      <c r="B28" s="6" t="s">
        <v>97</v>
      </c>
      <c r="C28" s="5" t="s">
        <v>56</v>
      </c>
      <c r="D28" s="18">
        <v>50000</v>
      </c>
      <c r="E28" s="5"/>
      <c r="F28" s="17"/>
      <c r="G28" s="5"/>
      <c r="H28" s="17"/>
    </row>
    <row r="29" spans="1:8" ht="15">
      <c r="A29" s="8" t="s">
        <v>20</v>
      </c>
      <c r="B29" s="9" t="s">
        <v>46</v>
      </c>
      <c r="C29" s="8" t="s">
        <v>82</v>
      </c>
      <c r="D29" s="10"/>
      <c r="E29" s="11"/>
      <c r="F29" s="21"/>
      <c r="G29" s="11"/>
      <c r="H29" s="10">
        <f>SUM(H25:H28)</f>
        <v>6410000</v>
      </c>
    </row>
    <row r="30" spans="1:8" ht="15">
      <c r="A30" s="8" t="s">
        <v>23</v>
      </c>
      <c r="B30" s="9" t="s">
        <v>21</v>
      </c>
      <c r="C30" s="8" t="s">
        <v>82</v>
      </c>
      <c r="D30" s="10"/>
      <c r="E30" s="11"/>
      <c r="F30" s="21"/>
      <c r="G30" s="11"/>
      <c r="H30" s="10">
        <f>SUM(H20,H24,H29)</f>
        <v>130810000</v>
      </c>
    </row>
    <row r="31" spans="1:8" ht="12.75" customHeight="1">
      <c r="A31" s="5"/>
      <c r="B31" s="6" t="s">
        <v>59</v>
      </c>
      <c r="C31" s="14" t="s">
        <v>52</v>
      </c>
      <c r="D31" s="18">
        <v>50000</v>
      </c>
      <c r="E31" s="5"/>
      <c r="F31" s="17"/>
      <c r="G31" s="5">
        <f>E31+'9-2023'!G33</f>
        <v>30</v>
      </c>
      <c r="H31" s="7">
        <f>G31*D31</f>
        <v>1500000</v>
      </c>
    </row>
    <row r="32" spans="1:8" ht="12.75" customHeight="1">
      <c r="A32" s="5"/>
      <c r="B32" s="6" t="s">
        <v>60</v>
      </c>
      <c r="C32" s="14" t="s">
        <v>52</v>
      </c>
      <c r="D32" s="18">
        <v>55000</v>
      </c>
      <c r="E32" s="5"/>
      <c r="F32" s="17"/>
      <c r="G32" s="5">
        <f>'10-2023'!G34</f>
        <v>40</v>
      </c>
      <c r="H32" s="7">
        <f>'10-2023'!H34</f>
        <v>2200000</v>
      </c>
    </row>
    <row r="33" spans="1:11" ht="12.75" customHeight="1">
      <c r="A33" s="5"/>
      <c r="B33" s="6" t="s">
        <v>61</v>
      </c>
      <c r="C33" s="5" t="s">
        <v>62</v>
      </c>
      <c r="D33" s="18">
        <v>15000</v>
      </c>
      <c r="E33" s="5"/>
      <c r="F33" s="17"/>
      <c r="G33" s="5">
        <f>E33+'10-2023'!G35</f>
        <v>5360</v>
      </c>
      <c r="H33" s="7">
        <f>G33*D33</f>
        <v>80400000</v>
      </c>
    </row>
    <row r="34" spans="1:11" ht="12.75" customHeight="1">
      <c r="A34" s="5"/>
      <c r="B34" s="13" t="s">
        <v>4</v>
      </c>
      <c r="C34" s="5" t="s">
        <v>62</v>
      </c>
      <c r="D34" s="18">
        <v>60000</v>
      </c>
      <c r="E34" s="5">
        <f>296.8</f>
        <v>296.8</v>
      </c>
      <c r="F34" s="17">
        <f>E34*D34</f>
        <v>17808000</v>
      </c>
      <c r="G34" s="5">
        <f>E34+'10-2023'!G36</f>
        <v>1780.8</v>
      </c>
      <c r="H34" s="7">
        <f>G34*D34</f>
        <v>106848000</v>
      </c>
    </row>
    <row r="35" spans="1:11" ht="15">
      <c r="A35" s="8" t="s">
        <v>24</v>
      </c>
      <c r="B35" s="9" t="s">
        <v>0</v>
      </c>
      <c r="C35" s="8" t="s">
        <v>82</v>
      </c>
      <c r="D35" s="10"/>
      <c r="E35" s="8"/>
      <c r="F35" s="21">
        <f>SUM(F31:F34)</f>
        <v>17808000</v>
      </c>
      <c r="G35" s="11"/>
      <c r="H35" s="10">
        <f>SUM(H31:H34)</f>
        <v>190948000</v>
      </c>
    </row>
    <row r="36" spans="1:11" ht="12.75" customHeight="1">
      <c r="A36" s="5"/>
      <c r="B36" s="12" t="s">
        <v>63</v>
      </c>
      <c r="C36" s="5" t="s">
        <v>64</v>
      </c>
      <c r="D36" s="17">
        <v>1000</v>
      </c>
      <c r="E36" s="5"/>
      <c r="F36" s="17"/>
      <c r="G36" s="5">
        <f>E36+'10-2023'!G38</f>
        <v>10493</v>
      </c>
      <c r="H36" s="7">
        <f>G36*D36</f>
        <v>10493000</v>
      </c>
    </row>
    <row r="37" spans="1:11" ht="12.75" customHeight="1">
      <c r="A37" s="5"/>
      <c r="B37" s="12" t="s">
        <v>65</v>
      </c>
      <c r="C37" s="5" t="s">
        <v>64</v>
      </c>
      <c r="D37" s="17">
        <v>900</v>
      </c>
      <c r="E37" s="5"/>
      <c r="F37" s="17"/>
      <c r="G37" s="5">
        <f>E37+'10-2023'!G39</f>
        <v>5388</v>
      </c>
      <c r="H37" s="7">
        <f>G37*D37</f>
        <v>4849200</v>
      </c>
    </row>
    <row r="38" spans="1:11" ht="12.75" customHeight="1">
      <c r="A38" s="5"/>
      <c r="B38" s="6" t="s">
        <v>66</v>
      </c>
      <c r="C38" s="5" t="s">
        <v>64</v>
      </c>
      <c r="D38" s="17">
        <v>1000</v>
      </c>
      <c r="E38" s="5"/>
      <c r="F38" s="17"/>
      <c r="G38" s="5">
        <f>E38+'10-2023'!G40</f>
        <v>16060</v>
      </c>
      <c r="H38" s="7">
        <f>G38*D38</f>
        <v>16060000</v>
      </c>
    </row>
    <row r="39" spans="1:11" ht="12.75" customHeight="1">
      <c r="A39" s="5"/>
      <c r="B39" s="12" t="s">
        <v>67</v>
      </c>
      <c r="C39" s="5" t="s">
        <v>64</v>
      </c>
      <c r="D39" s="17">
        <v>900</v>
      </c>
      <c r="E39" s="5"/>
      <c r="F39" s="17"/>
      <c r="G39" s="5">
        <f>E39+'10-2023'!G41</f>
        <v>17380</v>
      </c>
      <c r="H39" s="7">
        <f>G39*D39</f>
        <v>15642000</v>
      </c>
    </row>
    <row r="40" spans="1:11" ht="12.75" customHeight="1">
      <c r="A40" s="5"/>
      <c r="B40" s="6" t="s">
        <v>22</v>
      </c>
      <c r="C40" s="5" t="s">
        <v>64</v>
      </c>
      <c r="D40" s="17">
        <v>1500</v>
      </c>
      <c r="E40" s="5"/>
      <c r="F40" s="17"/>
      <c r="G40" s="5">
        <f>E40+'10-2023'!G42</f>
        <v>16450</v>
      </c>
      <c r="H40" s="7">
        <f>G40*D40</f>
        <v>24675000</v>
      </c>
    </row>
    <row r="41" spans="1:11" ht="15">
      <c r="A41" s="8" t="s">
        <v>25</v>
      </c>
      <c r="B41" s="9" t="s">
        <v>47</v>
      </c>
      <c r="C41" s="8" t="s">
        <v>82</v>
      </c>
      <c r="D41" s="21"/>
      <c r="E41" s="22"/>
      <c r="F41" s="21"/>
      <c r="G41" s="15"/>
      <c r="H41" s="10">
        <f>SUM(H36:H40)</f>
        <v>71719200</v>
      </c>
    </row>
    <row r="42" spans="1:11" ht="15">
      <c r="A42" s="8" t="s">
        <v>26</v>
      </c>
      <c r="B42" s="9" t="s">
        <v>28</v>
      </c>
      <c r="C42" s="8" t="s">
        <v>82</v>
      </c>
      <c r="D42" s="21"/>
      <c r="E42" s="8"/>
      <c r="F42" s="21">
        <f>SUM(F30+F35+F41)</f>
        <v>17808000</v>
      </c>
      <c r="G42" s="11"/>
      <c r="H42" s="10">
        <f>SUM(H17+H30+H35+H41)</f>
        <v>395477200</v>
      </c>
      <c r="J42" s="31"/>
      <c r="K42" s="31"/>
    </row>
    <row r="43" spans="1:11">
      <c r="A43" s="5"/>
      <c r="B43" s="6" t="s">
        <v>92</v>
      </c>
      <c r="C43" s="5" t="s">
        <v>55</v>
      </c>
      <c r="D43" s="17">
        <v>16000</v>
      </c>
      <c r="E43" s="5">
        <v>56</v>
      </c>
      <c r="F43" s="17">
        <f>E43*D43</f>
        <v>896000</v>
      </c>
      <c r="G43" s="5">
        <f>E43+'10-2023'!G45</f>
        <v>1105</v>
      </c>
      <c r="H43" s="7">
        <f>G43*D43</f>
        <v>17680000</v>
      </c>
      <c r="J43" s="31"/>
    </row>
    <row r="44" spans="1:11">
      <c r="A44" s="5"/>
      <c r="B44" s="6" t="s">
        <v>161</v>
      </c>
      <c r="C44" s="5" t="s">
        <v>55</v>
      </c>
      <c r="D44" s="17">
        <v>40000</v>
      </c>
      <c r="E44" s="5"/>
      <c r="F44" s="17"/>
      <c r="G44" s="5">
        <f>'10-2023'!G46+E44</f>
        <v>2</v>
      </c>
      <c r="H44" s="7">
        <f>G44*D44</f>
        <v>80000</v>
      </c>
      <c r="J44" s="31"/>
    </row>
    <row r="45" spans="1:11">
      <c r="A45" s="5"/>
      <c r="B45" s="6" t="s">
        <v>169</v>
      </c>
      <c r="C45" s="5" t="s">
        <v>55</v>
      </c>
      <c r="D45" s="17"/>
      <c r="E45" s="5"/>
      <c r="F45" s="17"/>
      <c r="G45" s="5">
        <f>E45+'9-2023'!G46</f>
        <v>106</v>
      </c>
      <c r="H45" s="7">
        <f>F45+'9-2023'!H46</f>
        <v>2433010</v>
      </c>
      <c r="J45" s="31"/>
    </row>
    <row r="46" spans="1:11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f>E46+'9-2023'!G47</f>
        <v>155</v>
      </c>
      <c r="H46" s="7">
        <f>G46*D46</f>
        <v>9560400</v>
      </c>
    </row>
    <row r="47" spans="1:11">
      <c r="A47" s="5"/>
      <c r="B47" s="12" t="s">
        <v>163</v>
      </c>
      <c r="C47" s="5" t="s">
        <v>55</v>
      </c>
      <c r="D47" s="17">
        <v>23200</v>
      </c>
      <c r="E47" s="5">
        <v>10</v>
      </c>
      <c r="F47" s="17">
        <f>E47*D47</f>
        <v>232000</v>
      </c>
      <c r="G47" s="5">
        <f>E47</f>
        <v>10</v>
      </c>
      <c r="H47" s="7">
        <f>F47</f>
        <v>232000</v>
      </c>
    </row>
    <row r="48" spans="1:11">
      <c r="A48" s="5"/>
      <c r="B48" s="12" t="s">
        <v>164</v>
      </c>
      <c r="C48" s="5"/>
      <c r="D48" s="17"/>
      <c r="E48" s="5">
        <v>169</v>
      </c>
      <c r="F48" s="17">
        <v>1648000</v>
      </c>
      <c r="G48" s="5">
        <f>E48</f>
        <v>169</v>
      </c>
      <c r="H48" s="7">
        <f>F48</f>
        <v>1648000</v>
      </c>
    </row>
    <row r="49" spans="1:12">
      <c r="A49" s="5"/>
      <c r="B49" s="6" t="s">
        <v>50</v>
      </c>
      <c r="C49" s="5" t="s">
        <v>55</v>
      </c>
      <c r="D49" s="17">
        <v>22400</v>
      </c>
      <c r="E49" s="5">
        <v>210</v>
      </c>
      <c r="F49" s="17">
        <f>E49*D49</f>
        <v>4704000</v>
      </c>
      <c r="G49" s="5">
        <f>E49+'9-2023'!G48</f>
        <v>216</v>
      </c>
      <c r="H49" s="7">
        <f>G49*D49</f>
        <v>4838400</v>
      </c>
      <c r="L49" s="31"/>
    </row>
    <row r="50" spans="1:12">
      <c r="A50" s="5"/>
      <c r="B50" s="6" t="s">
        <v>13</v>
      </c>
      <c r="C50" s="5" t="s">
        <v>57</v>
      </c>
      <c r="D50" s="17">
        <v>9600</v>
      </c>
      <c r="E50" s="5">
        <v>199</v>
      </c>
      <c r="F50" s="17">
        <f>E50*D50</f>
        <v>1910400</v>
      </c>
      <c r="G50" s="5">
        <f>E50+'9-2023'!G49</f>
        <v>211</v>
      </c>
      <c r="H50" s="7">
        <f t="shared" ref="H50" si="0">G50*D50</f>
        <v>2025600</v>
      </c>
    </row>
    <row r="51" spans="1:12">
      <c r="A51" s="5"/>
      <c r="B51" s="6" t="s">
        <v>166</v>
      </c>
      <c r="C51" s="5" t="s">
        <v>55</v>
      </c>
      <c r="D51" s="17">
        <v>21600</v>
      </c>
      <c r="E51" s="5">
        <v>44</v>
      </c>
      <c r="F51" s="17">
        <f>E51*D51</f>
        <v>950400</v>
      </c>
      <c r="G51" s="5">
        <f>E51</f>
        <v>44</v>
      </c>
      <c r="H51" s="7">
        <f>F51</f>
        <v>950400</v>
      </c>
    </row>
    <row r="52" spans="1:12">
      <c r="A52" s="5"/>
      <c r="B52" s="6" t="s">
        <v>165</v>
      </c>
      <c r="C52" s="5" t="s">
        <v>57</v>
      </c>
      <c r="D52" s="17">
        <v>10400</v>
      </c>
      <c r="E52" s="5">
        <v>30</v>
      </c>
      <c r="F52" s="17">
        <f>E52*D52</f>
        <v>312000</v>
      </c>
      <c r="G52" s="5">
        <f>E52</f>
        <v>30</v>
      </c>
      <c r="H52" s="7">
        <f>F52</f>
        <v>312000</v>
      </c>
    </row>
    <row r="53" spans="1:12">
      <c r="A53" s="5"/>
      <c r="B53" s="6" t="s">
        <v>157</v>
      </c>
      <c r="C53" s="5" t="s">
        <v>57</v>
      </c>
      <c r="D53" s="17">
        <v>19200</v>
      </c>
      <c r="E53" s="5"/>
      <c r="F53" s="17"/>
      <c r="G53" s="5">
        <f>E53+'9-2023'!G50</f>
        <v>14</v>
      </c>
      <c r="H53" s="7">
        <f>'9-2023'!H50</f>
        <v>268800</v>
      </c>
    </row>
    <row r="54" spans="1:12">
      <c r="A54" s="5"/>
      <c r="B54" s="6" t="s">
        <v>167</v>
      </c>
      <c r="C54" s="5" t="s">
        <v>55</v>
      </c>
      <c r="D54" s="17"/>
      <c r="E54" s="5"/>
      <c r="F54" s="17"/>
      <c r="G54" s="5"/>
      <c r="H54" s="7"/>
    </row>
    <row r="55" spans="1:12">
      <c r="A55" s="5"/>
      <c r="B55" s="6" t="s">
        <v>68</v>
      </c>
      <c r="C55" s="5" t="s">
        <v>55</v>
      </c>
      <c r="D55" s="17"/>
      <c r="E55" s="5"/>
      <c r="F55" s="17"/>
      <c r="G55" s="5">
        <f>E55+'9-2023'!G51</f>
        <v>480</v>
      </c>
      <c r="H55" s="7">
        <f>'8-2023'!H49+F55</f>
        <v>3570300</v>
      </c>
    </row>
    <row r="56" spans="1:12">
      <c r="A56" s="5"/>
      <c r="B56" s="6" t="s">
        <v>110</v>
      </c>
      <c r="C56" s="5" t="s">
        <v>55</v>
      </c>
      <c r="D56" s="17">
        <v>2500000</v>
      </c>
      <c r="E56" s="5">
        <v>2</v>
      </c>
      <c r="F56" s="17">
        <f>E56*D56</f>
        <v>5000000</v>
      </c>
      <c r="G56" s="5">
        <f>E56+'9-2023'!G52</f>
        <v>10</v>
      </c>
      <c r="H56" s="7">
        <f t="shared" ref="H56" si="1">G56*D56</f>
        <v>25000000</v>
      </c>
    </row>
    <row r="57" spans="1:12">
      <c r="A57" s="5"/>
      <c r="B57" s="6" t="s">
        <v>69</v>
      </c>
      <c r="C57" s="5" t="s">
        <v>55</v>
      </c>
      <c r="D57" s="17">
        <v>400000</v>
      </c>
      <c r="E57" s="5"/>
      <c r="F57" s="17"/>
      <c r="G57" s="5">
        <f>E57+'9-2023'!G53</f>
        <v>4</v>
      </c>
      <c r="H57" s="7">
        <f>G57*D57</f>
        <v>1600000</v>
      </c>
    </row>
    <row r="58" spans="1:12">
      <c r="A58" s="5"/>
      <c r="B58" s="6" t="s">
        <v>70</v>
      </c>
      <c r="C58" s="5" t="s">
        <v>55</v>
      </c>
      <c r="D58" s="17">
        <v>400000</v>
      </c>
      <c r="E58" s="5"/>
      <c r="F58" s="17"/>
      <c r="G58" s="5">
        <f>E58+'9-2023'!G54</f>
        <v>26</v>
      </c>
      <c r="H58" s="7">
        <f>G58*D58</f>
        <v>10400000</v>
      </c>
    </row>
    <row r="59" spans="1:12">
      <c r="A59" s="5"/>
      <c r="B59" s="6" t="s">
        <v>168</v>
      </c>
      <c r="C59" s="5" t="s">
        <v>55</v>
      </c>
      <c r="D59" s="17"/>
      <c r="E59" s="5"/>
      <c r="F59" s="17"/>
      <c r="G59" s="5"/>
      <c r="H59" s="7"/>
    </row>
    <row r="60" spans="1:12" ht="14.25" customHeight="1">
      <c r="A60" s="8" t="s">
        <v>27</v>
      </c>
      <c r="B60" s="16" t="s">
        <v>48</v>
      </c>
      <c r="C60" s="8" t="s">
        <v>82</v>
      </c>
      <c r="D60" s="21"/>
      <c r="E60" s="8"/>
      <c r="F60" s="21">
        <f>SUM(F43:F59)</f>
        <v>15652800</v>
      </c>
      <c r="G60" s="11"/>
      <c r="H60" s="10">
        <f>SUM(H43:H59)</f>
        <v>80598910</v>
      </c>
      <c r="J60" s="31"/>
    </row>
    <row r="61" spans="1:12">
      <c r="A61" s="5"/>
      <c r="B61" s="6" t="s">
        <v>14</v>
      </c>
      <c r="C61" s="5" t="s">
        <v>72</v>
      </c>
      <c r="D61" s="17">
        <v>800000</v>
      </c>
      <c r="E61" s="5">
        <v>2</v>
      </c>
      <c r="F61" s="17">
        <f>E61*D61</f>
        <v>1600000</v>
      </c>
      <c r="G61" s="5">
        <f>E61+'10-2023'!G57</f>
        <v>12</v>
      </c>
      <c r="H61" s="7">
        <f>G61*D61</f>
        <v>9600000</v>
      </c>
    </row>
    <row r="62" spans="1:12">
      <c r="A62" s="5"/>
      <c r="B62" s="6" t="s">
        <v>71</v>
      </c>
      <c r="C62" s="5" t="s">
        <v>72</v>
      </c>
      <c r="D62" s="17">
        <v>300000</v>
      </c>
      <c r="E62" s="5"/>
      <c r="F62" s="17"/>
      <c r="G62" s="5">
        <f>E62+'9-2023'!G57</f>
        <v>6</v>
      </c>
      <c r="H62" s="7">
        <f>G62*D62</f>
        <v>1800000</v>
      </c>
    </row>
    <row r="63" spans="1:12" ht="15">
      <c r="A63" s="8" t="s">
        <v>29</v>
      </c>
      <c r="B63" s="9" t="s">
        <v>49</v>
      </c>
      <c r="C63" s="8" t="s">
        <v>82</v>
      </c>
      <c r="D63" s="21"/>
      <c r="E63" s="8"/>
      <c r="F63" s="21">
        <f>SUM(F61:F62)</f>
        <v>1600000</v>
      </c>
      <c r="G63" s="11"/>
      <c r="H63" s="10">
        <f>SUM(H61:H62)</f>
        <v>11400000</v>
      </c>
      <c r="J63" s="31"/>
    </row>
    <row r="64" spans="1:12" ht="15">
      <c r="A64" s="8" t="s">
        <v>30</v>
      </c>
      <c r="B64" s="8" t="s">
        <v>34</v>
      </c>
      <c r="C64" s="8" t="s">
        <v>82</v>
      </c>
      <c r="D64" s="21"/>
      <c r="E64" s="8"/>
      <c r="F64" s="21">
        <f>SUM(F60,F63)</f>
        <v>17252800</v>
      </c>
      <c r="G64" s="11"/>
      <c r="H64" s="10">
        <f>SUM(H60,H63)</f>
        <v>91998910</v>
      </c>
    </row>
    <row r="65" spans="1:13" ht="15">
      <c r="A65" s="8" t="s">
        <v>31</v>
      </c>
      <c r="B65" s="8" t="s">
        <v>73</v>
      </c>
      <c r="C65" s="8" t="s">
        <v>82</v>
      </c>
      <c r="D65" s="21"/>
      <c r="E65" s="8"/>
      <c r="F65" s="21">
        <f>SUM(F42,F64)</f>
        <v>35060800</v>
      </c>
      <c r="G65" s="11"/>
      <c r="H65" s="10">
        <f>SUM(H42,H64)</f>
        <v>487476110</v>
      </c>
    </row>
    <row r="66" spans="1:13" ht="15">
      <c r="A66" s="8" t="s">
        <v>32</v>
      </c>
      <c r="B66" s="11" t="s">
        <v>15</v>
      </c>
      <c r="C66" s="8" t="s">
        <v>82</v>
      </c>
      <c r="D66" s="21"/>
      <c r="E66" s="8"/>
      <c r="F66" s="21">
        <f>F65*0.1</f>
        <v>3506080</v>
      </c>
      <c r="G66" s="11"/>
      <c r="H66" s="10">
        <f>H65*0.1</f>
        <v>48747611</v>
      </c>
    </row>
    <row r="67" spans="1:13" ht="15">
      <c r="A67" s="8" t="s">
        <v>33</v>
      </c>
      <c r="B67" s="8" t="s">
        <v>35</v>
      </c>
      <c r="C67" s="8" t="s">
        <v>82</v>
      </c>
      <c r="D67" s="21"/>
      <c r="E67" s="8"/>
      <c r="F67" s="21">
        <f>SUM(F65:F66)</f>
        <v>38566880</v>
      </c>
      <c r="G67" s="11"/>
      <c r="H67" s="10">
        <f>SUM(H65:H66)</f>
        <v>536223721</v>
      </c>
      <c r="I67" s="31"/>
      <c r="J67" s="31"/>
      <c r="K67" s="31"/>
      <c r="M67" s="31"/>
    </row>
    <row r="68" spans="1:13" ht="15">
      <c r="A68" s="26"/>
      <c r="B68" s="27"/>
      <c r="C68" s="26"/>
      <c r="D68" s="28"/>
      <c r="E68" s="26"/>
      <c r="F68" s="28"/>
      <c r="G68" s="29"/>
      <c r="H68" s="30"/>
    </row>
    <row r="69" spans="1:13" ht="18" customHeight="1">
      <c r="B69" s="2" t="s">
        <v>5</v>
      </c>
    </row>
    <row r="70" spans="1:13" ht="21" customHeight="1">
      <c r="B70" s="23" t="s">
        <v>74</v>
      </c>
      <c r="E70" s="24" t="s">
        <v>76</v>
      </c>
      <c r="F70" s="75" t="s">
        <v>75</v>
      </c>
      <c r="G70" s="75"/>
      <c r="J70" s="31"/>
    </row>
    <row r="71" spans="1:13" ht="21" customHeight="1">
      <c r="B71" s="25" t="s">
        <v>81</v>
      </c>
      <c r="E71" s="24" t="s">
        <v>76</v>
      </c>
      <c r="F71" s="75" t="s">
        <v>79</v>
      </c>
      <c r="G71" s="75"/>
    </row>
    <row r="72" spans="1:13" ht="21" customHeight="1">
      <c r="B72" s="23" t="s">
        <v>80</v>
      </c>
      <c r="E72" s="24" t="s">
        <v>76</v>
      </c>
      <c r="F72" s="75" t="s">
        <v>78</v>
      </c>
      <c r="G72" s="75"/>
    </row>
    <row r="73" spans="1:13" ht="18" customHeight="1">
      <c r="B73" s="2" t="s">
        <v>1</v>
      </c>
      <c r="F73" s="23"/>
      <c r="G73" s="23"/>
    </row>
    <row r="74" spans="1:13" ht="21" customHeight="1">
      <c r="B74" t="s">
        <v>42</v>
      </c>
      <c r="E74" s="24" t="s">
        <v>76</v>
      </c>
      <c r="F74" s="75"/>
      <c r="G74" s="75"/>
    </row>
    <row r="75" spans="1:13" ht="18" customHeight="1">
      <c r="B75" s="2" t="s">
        <v>2</v>
      </c>
      <c r="F75" s="23"/>
      <c r="G75" s="23"/>
    </row>
    <row r="76" spans="1:13" ht="21" customHeight="1">
      <c r="B76" t="s">
        <v>40</v>
      </c>
      <c r="E76" s="24" t="s">
        <v>76</v>
      </c>
      <c r="F76" s="75" t="s">
        <v>84</v>
      </c>
      <c r="G76" s="75"/>
    </row>
    <row r="77" spans="1:13" ht="21" customHeight="1">
      <c r="B77" t="s">
        <v>41</v>
      </c>
      <c r="E77" s="24" t="s">
        <v>76</v>
      </c>
      <c r="F77" s="23" t="s">
        <v>159</v>
      </c>
      <c r="G77" s="23"/>
    </row>
  </sheetData>
  <mergeCells count="18">
    <mergeCell ref="A8:H8"/>
    <mergeCell ref="A1:H1"/>
    <mergeCell ref="A2:H2"/>
    <mergeCell ref="A3:H3"/>
    <mergeCell ref="B5:H5"/>
    <mergeCell ref="B6:H6"/>
    <mergeCell ref="A10:H10"/>
    <mergeCell ref="A12:A13"/>
    <mergeCell ref="B12:B13"/>
    <mergeCell ref="C12:C13"/>
    <mergeCell ref="D12:D13"/>
    <mergeCell ref="E12:F12"/>
    <mergeCell ref="G12:H12"/>
    <mergeCell ref="F70:G70"/>
    <mergeCell ref="F71:G71"/>
    <mergeCell ref="F72:G72"/>
    <mergeCell ref="F74:G74"/>
    <mergeCell ref="F76:G76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9FB43-66EE-437D-A57C-38CF569A6498}">
  <dimension ref="A1:H22"/>
  <sheetViews>
    <sheetView workbookViewId="0">
      <selection activeCell="I11" sqref="I1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1.5" customWidth="1"/>
    <col min="6" max="6" width="13.25" customWidth="1"/>
    <col min="7" max="7" width="8.75" customWidth="1"/>
    <col min="8" max="8" width="13.75" customWidth="1"/>
    <col min="9" max="9" width="14" customWidth="1"/>
  </cols>
  <sheetData>
    <row r="1" spans="1:8" ht="12" customHeight="1">
      <c r="A1" s="69" t="s">
        <v>87</v>
      </c>
      <c r="B1" s="69"/>
      <c r="C1" s="69"/>
      <c r="D1" s="69"/>
      <c r="E1" s="69"/>
      <c r="F1" s="69"/>
      <c r="G1" s="69"/>
      <c r="H1" s="69"/>
    </row>
    <row r="2" spans="1:8" ht="12" customHeight="1">
      <c r="A2" s="69" t="s">
        <v>86</v>
      </c>
      <c r="B2" s="69"/>
      <c r="C2" s="69"/>
      <c r="D2" s="69"/>
      <c r="E2" s="69"/>
      <c r="F2" s="69"/>
      <c r="G2" s="69"/>
      <c r="H2" s="69"/>
    </row>
    <row r="3" spans="1:8" ht="12" customHeight="1">
      <c r="A3" s="69" t="s">
        <v>85</v>
      </c>
      <c r="B3" s="69"/>
      <c r="C3" s="69"/>
      <c r="D3" s="69"/>
      <c r="E3" s="69"/>
      <c r="F3" s="69"/>
      <c r="G3" s="69"/>
      <c r="H3" s="69"/>
    </row>
    <row r="4" spans="1:8" ht="12" customHeight="1"/>
    <row r="5" spans="1:8" ht="15">
      <c r="B5" s="70" t="s">
        <v>88</v>
      </c>
      <c r="C5" s="70"/>
      <c r="D5" s="70"/>
      <c r="E5" s="70"/>
      <c r="F5" s="70"/>
      <c r="G5" s="70"/>
      <c r="H5" s="70"/>
    </row>
    <row r="6" spans="1:8" ht="12" customHeight="1">
      <c r="B6" s="70" t="s">
        <v>89</v>
      </c>
      <c r="C6" s="70"/>
      <c r="D6" s="70"/>
      <c r="E6" s="70"/>
      <c r="F6" s="70"/>
      <c r="G6" s="70"/>
      <c r="H6" s="70"/>
    </row>
    <row r="7" spans="1:8" ht="12" customHeight="1">
      <c r="B7" s="3"/>
      <c r="C7" s="3"/>
      <c r="D7" s="3"/>
      <c r="E7" s="3"/>
      <c r="F7" s="3"/>
    </row>
    <row r="8" spans="1:8">
      <c r="A8" s="69" t="s">
        <v>162</v>
      </c>
      <c r="B8" s="69"/>
      <c r="C8" s="69"/>
      <c r="D8" s="69"/>
      <c r="E8" s="69"/>
      <c r="F8" s="69"/>
      <c r="G8" s="69"/>
      <c r="H8" s="69"/>
    </row>
    <row r="9" spans="1:8" ht="12" customHeight="1">
      <c r="A9" s="4"/>
      <c r="B9" s="4"/>
      <c r="C9" s="4"/>
      <c r="D9" s="4"/>
      <c r="E9" s="4"/>
      <c r="F9" s="4"/>
      <c r="G9" s="4"/>
      <c r="H9" s="4"/>
    </row>
    <row r="10" spans="1:8">
      <c r="A10" s="69" t="s">
        <v>90</v>
      </c>
      <c r="B10" s="69"/>
      <c r="C10" s="69"/>
      <c r="D10" s="69"/>
      <c r="E10" s="69"/>
      <c r="F10" s="69"/>
      <c r="G10" s="69"/>
      <c r="H10" s="69"/>
    </row>
    <row r="11" spans="1:8" ht="12" customHeight="1"/>
    <row r="12" spans="1:8" ht="24.75" customHeight="1">
      <c r="A12" s="71" t="s">
        <v>51</v>
      </c>
      <c r="B12" s="71" t="s">
        <v>6</v>
      </c>
      <c r="C12" s="72" t="s">
        <v>36</v>
      </c>
      <c r="D12" s="72" t="s">
        <v>37</v>
      </c>
      <c r="E12" s="68" t="s">
        <v>171</v>
      </c>
      <c r="F12" s="68" t="s">
        <v>172</v>
      </c>
      <c r="G12" s="76" t="s">
        <v>170</v>
      </c>
      <c r="H12" s="77"/>
    </row>
    <row r="13" spans="1:8" ht="13.5" customHeight="1">
      <c r="A13" s="71"/>
      <c r="B13" s="71"/>
      <c r="C13" s="73"/>
      <c r="D13" s="73"/>
      <c r="E13" s="5" t="s">
        <v>7</v>
      </c>
      <c r="F13" s="5" t="s">
        <v>7</v>
      </c>
      <c r="G13" s="5" t="s">
        <v>7</v>
      </c>
      <c r="H13" s="5" t="s">
        <v>0</v>
      </c>
    </row>
    <row r="14" spans="1:8" ht="12.75" customHeight="1">
      <c r="A14" s="5"/>
      <c r="B14" s="6" t="s">
        <v>96</v>
      </c>
      <c r="C14" s="5" t="s">
        <v>55</v>
      </c>
      <c r="D14" s="18">
        <v>10000</v>
      </c>
      <c r="E14" s="5">
        <v>444</v>
      </c>
      <c r="F14" s="17">
        <v>300</v>
      </c>
      <c r="G14" s="17">
        <f>E14-F14</f>
        <v>144</v>
      </c>
      <c r="H14" s="7">
        <f>G14*D14</f>
        <v>1440000</v>
      </c>
    </row>
    <row r="15" spans="1:8" ht="12.75" customHeight="1">
      <c r="A15" s="5"/>
      <c r="B15" s="6" t="s">
        <v>97</v>
      </c>
      <c r="C15" s="5" t="s">
        <v>56</v>
      </c>
      <c r="D15" s="18">
        <v>50000</v>
      </c>
      <c r="E15" s="5">
        <v>20</v>
      </c>
      <c r="F15" s="17"/>
      <c r="G15" s="17">
        <f>E15-F15</f>
        <v>20</v>
      </c>
      <c r="H15" s="7">
        <f>G15*D15</f>
        <v>1000000</v>
      </c>
    </row>
    <row r="16" spans="1:8" ht="15">
      <c r="A16" s="8" t="s">
        <v>20</v>
      </c>
      <c r="B16" s="9" t="s">
        <v>46</v>
      </c>
      <c r="C16" s="8" t="s">
        <v>82</v>
      </c>
      <c r="D16" s="10"/>
      <c r="E16" s="11"/>
      <c r="F16" s="21"/>
      <c r="G16" s="11"/>
      <c r="H16" s="10">
        <f>SUM(H14:H15)</f>
        <v>2440000</v>
      </c>
    </row>
    <row r="17" spans="1:8">
      <c r="A17" s="5"/>
      <c r="B17" s="6" t="s">
        <v>92</v>
      </c>
      <c r="C17" s="5" t="s">
        <v>55</v>
      </c>
      <c r="D17" s="17">
        <v>16000</v>
      </c>
      <c r="E17" s="5">
        <f>E14</f>
        <v>444</v>
      </c>
      <c r="F17" s="5">
        <f t="shared" ref="F17" si="0">F14</f>
        <v>300</v>
      </c>
      <c r="G17" s="17">
        <f>E17-F17</f>
        <v>144</v>
      </c>
      <c r="H17" s="7">
        <f>G17*D17</f>
        <v>2304000</v>
      </c>
    </row>
    <row r="18" spans="1:8">
      <c r="A18" s="5"/>
      <c r="B18" s="6" t="s">
        <v>161</v>
      </c>
      <c r="C18" s="5" t="s">
        <v>55</v>
      </c>
      <c r="D18" s="17">
        <v>40000</v>
      </c>
      <c r="E18" s="5">
        <v>4</v>
      </c>
      <c r="F18" s="5">
        <v>2</v>
      </c>
      <c r="G18" s="17">
        <f>E18-F18</f>
        <v>2</v>
      </c>
      <c r="H18" s="7">
        <f>G18*D18</f>
        <v>80000</v>
      </c>
    </row>
    <row r="19" spans="1:8">
      <c r="A19" s="5"/>
      <c r="B19" s="6" t="s">
        <v>167</v>
      </c>
      <c r="C19" s="5" t="s">
        <v>55</v>
      </c>
      <c r="D19" s="17"/>
      <c r="E19" s="5"/>
      <c r="F19" s="17"/>
      <c r="G19" s="5">
        <v>25</v>
      </c>
      <c r="H19" s="7">
        <v>5941600</v>
      </c>
    </row>
    <row r="20" spans="1:8">
      <c r="A20" s="5"/>
      <c r="B20" s="6" t="s">
        <v>168</v>
      </c>
      <c r="C20" s="5" t="s">
        <v>55</v>
      </c>
      <c r="D20" s="17">
        <v>85000</v>
      </c>
      <c r="E20" s="5">
        <v>10</v>
      </c>
      <c r="F20" s="17"/>
      <c r="G20" s="17">
        <f>E20-F20</f>
        <v>10</v>
      </c>
      <c r="H20" s="7">
        <f>G20*D20</f>
        <v>850000</v>
      </c>
    </row>
    <row r="21" spans="1:8" ht="14.25" customHeight="1">
      <c r="A21" s="8" t="s">
        <v>27</v>
      </c>
      <c r="B21" s="16" t="s">
        <v>48</v>
      </c>
      <c r="C21" s="8" t="s">
        <v>82</v>
      </c>
      <c r="D21" s="21"/>
      <c r="E21" s="8"/>
      <c r="F21" s="21"/>
      <c r="G21" s="11"/>
      <c r="H21" s="10">
        <f>SUM(H17:H20)</f>
        <v>9175600</v>
      </c>
    </row>
    <row r="22" spans="1:8" ht="15">
      <c r="A22" s="8" t="s">
        <v>31</v>
      </c>
      <c r="B22" s="8" t="s">
        <v>73</v>
      </c>
      <c r="C22" s="8" t="s">
        <v>82</v>
      </c>
      <c r="D22" s="21"/>
      <c r="E22" s="8"/>
      <c r="F22" s="21"/>
      <c r="G22" s="11"/>
      <c r="H22" s="10">
        <f>SUM(H16,H21)</f>
        <v>11615600</v>
      </c>
    </row>
  </sheetData>
  <mergeCells count="12">
    <mergeCell ref="A8:H8"/>
    <mergeCell ref="A1:H1"/>
    <mergeCell ref="A2:H2"/>
    <mergeCell ref="A3:H3"/>
    <mergeCell ref="B5:H5"/>
    <mergeCell ref="B6:H6"/>
    <mergeCell ref="A10:H10"/>
    <mergeCell ref="A12:A13"/>
    <mergeCell ref="B12:B13"/>
    <mergeCell ref="C12:C13"/>
    <mergeCell ref="D12:D13"/>
    <mergeCell ref="G12:H12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69A7-DAB0-4FAA-A939-BF021E4DB39D}">
  <dimension ref="A1:J18"/>
  <sheetViews>
    <sheetView workbookViewId="0">
      <selection activeCell="I11" sqref="I11:J1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1.5" customWidth="1"/>
    <col min="6" max="6" width="13.25" customWidth="1"/>
    <col min="7" max="7" width="8.75" customWidth="1"/>
    <col min="8" max="8" width="13.75" customWidth="1"/>
    <col min="9" max="9" width="14" customWidth="1"/>
    <col min="10" max="10" width="10.5" customWidth="1"/>
  </cols>
  <sheetData>
    <row r="1" spans="1:10" ht="12" customHeight="1">
      <c r="A1" s="69" t="s">
        <v>87</v>
      </c>
      <c r="B1" s="69"/>
      <c r="C1" s="69"/>
      <c r="D1" s="69"/>
      <c r="E1" s="69"/>
      <c r="F1" s="69"/>
      <c r="G1" s="69"/>
      <c r="H1" s="69"/>
    </row>
    <row r="2" spans="1:10" ht="12" customHeight="1">
      <c r="A2" s="69" t="s">
        <v>86</v>
      </c>
      <c r="B2" s="69"/>
      <c r="C2" s="69"/>
      <c r="D2" s="69"/>
      <c r="E2" s="69"/>
      <c r="F2" s="69"/>
      <c r="G2" s="69"/>
      <c r="H2" s="69"/>
    </row>
    <row r="3" spans="1:10" ht="12" customHeight="1">
      <c r="A3" s="69" t="s">
        <v>85</v>
      </c>
      <c r="B3" s="69"/>
      <c r="C3" s="69"/>
      <c r="D3" s="69"/>
      <c r="E3" s="69"/>
      <c r="F3" s="69"/>
      <c r="G3" s="69"/>
      <c r="H3" s="69"/>
    </row>
    <row r="4" spans="1:10" ht="12" customHeight="1"/>
    <row r="5" spans="1:10" ht="15">
      <c r="B5" s="70" t="s">
        <v>88</v>
      </c>
      <c r="C5" s="70"/>
      <c r="D5" s="70"/>
      <c r="E5" s="70"/>
      <c r="F5" s="70"/>
      <c r="G5" s="70"/>
      <c r="H5" s="70"/>
    </row>
    <row r="6" spans="1:10" ht="12" customHeight="1">
      <c r="B6" s="70" t="s">
        <v>89</v>
      </c>
      <c r="C6" s="70"/>
      <c r="D6" s="70"/>
      <c r="E6" s="70"/>
      <c r="F6" s="70"/>
      <c r="G6" s="70"/>
      <c r="H6" s="70"/>
    </row>
    <row r="7" spans="1:10" ht="12" customHeight="1">
      <c r="B7" s="3"/>
      <c r="C7" s="3"/>
      <c r="D7" s="3"/>
      <c r="E7" s="3"/>
      <c r="F7" s="3"/>
    </row>
    <row r="8" spans="1:10">
      <c r="A8" s="69" t="s">
        <v>162</v>
      </c>
      <c r="B8" s="69"/>
      <c r="C8" s="69"/>
      <c r="D8" s="69"/>
      <c r="E8" s="69"/>
      <c r="F8" s="69"/>
      <c r="G8" s="69"/>
      <c r="H8" s="69"/>
    </row>
    <row r="9" spans="1:10" ht="12" customHeight="1">
      <c r="A9" s="4"/>
      <c r="B9" s="4"/>
      <c r="C9" s="4"/>
      <c r="D9" s="4"/>
      <c r="E9" s="4"/>
      <c r="F9" s="4"/>
      <c r="G9" s="4"/>
      <c r="H9" s="4"/>
    </row>
    <row r="10" spans="1:10">
      <c r="A10" s="69" t="s">
        <v>90</v>
      </c>
      <c r="B10" s="69"/>
      <c r="C10" s="69"/>
      <c r="D10" s="69"/>
      <c r="E10" s="69"/>
      <c r="F10" s="69"/>
      <c r="G10" s="69"/>
      <c r="H10" s="69"/>
    </row>
    <row r="11" spans="1:10" ht="12" customHeight="1"/>
    <row r="12" spans="1:10" ht="24.75" customHeight="1">
      <c r="A12" s="71" t="s">
        <v>51</v>
      </c>
      <c r="B12" s="71" t="s">
        <v>6</v>
      </c>
      <c r="C12" s="72" t="s">
        <v>36</v>
      </c>
      <c r="D12" s="72" t="s">
        <v>37</v>
      </c>
      <c r="E12" s="68" t="s">
        <v>171</v>
      </c>
      <c r="F12" s="68" t="s">
        <v>172</v>
      </c>
      <c r="G12" s="76" t="s">
        <v>170</v>
      </c>
      <c r="H12" s="77"/>
    </row>
    <row r="13" spans="1:10" ht="13.5" customHeight="1">
      <c r="A13" s="71"/>
      <c r="B13" s="71"/>
      <c r="C13" s="73"/>
      <c r="D13" s="73"/>
      <c r="E13" s="5" t="s">
        <v>7</v>
      </c>
      <c r="F13" s="5" t="s">
        <v>7</v>
      </c>
      <c r="G13" s="5" t="s">
        <v>7</v>
      </c>
      <c r="H13" s="5" t="s">
        <v>0</v>
      </c>
    </row>
    <row r="14" spans="1:10">
      <c r="A14" s="5"/>
      <c r="B14" s="6" t="s">
        <v>50</v>
      </c>
      <c r="C14" s="5" t="s">
        <v>55</v>
      </c>
      <c r="D14" s="17">
        <v>22400</v>
      </c>
      <c r="E14" s="5">
        <v>6</v>
      </c>
      <c r="F14" s="17">
        <v>216</v>
      </c>
      <c r="G14" s="17">
        <f>E14-F14</f>
        <v>-210</v>
      </c>
      <c r="H14" s="7">
        <f>G14*D14</f>
        <v>-4704000</v>
      </c>
      <c r="J14" s="31"/>
    </row>
    <row r="15" spans="1:10">
      <c r="A15" s="5"/>
      <c r="B15" s="6" t="s">
        <v>13</v>
      </c>
      <c r="C15" s="5" t="s">
        <v>57</v>
      </c>
      <c r="D15" s="17">
        <v>9600</v>
      </c>
      <c r="E15" s="5">
        <v>12</v>
      </c>
      <c r="F15" s="17">
        <f>F14-5</f>
        <v>211</v>
      </c>
      <c r="G15" s="17">
        <f>E15-F15</f>
        <v>-199</v>
      </c>
      <c r="H15" s="7">
        <f>G15*D15</f>
        <v>-1910400</v>
      </c>
      <c r="J15" s="31"/>
    </row>
    <row r="16" spans="1:10">
      <c r="A16" s="5"/>
      <c r="B16" s="6" t="s">
        <v>110</v>
      </c>
      <c r="C16" s="5" t="s">
        <v>55</v>
      </c>
      <c r="D16" s="17">
        <v>2500000</v>
      </c>
      <c r="E16" s="5">
        <v>8</v>
      </c>
      <c r="F16" s="17">
        <v>10</v>
      </c>
      <c r="G16" s="17">
        <f>E16-F16</f>
        <v>-2</v>
      </c>
      <c r="H16" s="7">
        <f>G16*D16</f>
        <v>-5000000</v>
      </c>
      <c r="J16" s="31"/>
    </row>
    <row r="17" spans="1:10" ht="14.25" customHeight="1">
      <c r="A17" s="8"/>
      <c r="B17" s="16" t="s">
        <v>48</v>
      </c>
      <c r="C17" s="8" t="s">
        <v>82</v>
      </c>
      <c r="D17" s="21"/>
      <c r="E17" s="8"/>
      <c r="F17" s="21"/>
      <c r="G17" s="11"/>
      <c r="H17" s="10">
        <f>SUM(H14:H16)</f>
        <v>-11614400</v>
      </c>
      <c r="J17" s="31"/>
    </row>
    <row r="18" spans="1:10" ht="15">
      <c r="A18" s="26"/>
      <c r="B18" s="27"/>
      <c r="C18" s="26"/>
      <c r="D18" s="28"/>
      <c r="E18" s="26"/>
      <c r="F18" s="28"/>
      <c r="G18" s="29"/>
      <c r="H18" s="30"/>
    </row>
  </sheetData>
  <mergeCells count="12">
    <mergeCell ref="A8:H8"/>
    <mergeCell ref="A1:H1"/>
    <mergeCell ref="A2:H2"/>
    <mergeCell ref="A3:H3"/>
    <mergeCell ref="B5:H5"/>
    <mergeCell ref="B6:H6"/>
    <mergeCell ref="A10:H10"/>
    <mergeCell ref="A12:A13"/>
    <mergeCell ref="B12:B13"/>
    <mergeCell ref="C12:C13"/>
    <mergeCell ref="D12:D13"/>
    <mergeCell ref="G12:H12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FC842-E1CD-49F4-8AD0-D3E0DEEA850F}">
  <dimension ref="B1:U36"/>
  <sheetViews>
    <sheetView topLeftCell="B16" zoomScale="145" zoomScaleNormal="145" workbookViewId="0">
      <selection activeCell="J19" sqref="J19"/>
    </sheetView>
  </sheetViews>
  <sheetFormatPr defaultColWidth="8" defaultRowHeight="15"/>
  <cols>
    <col min="1" max="1" width="2.875" style="46" customWidth="1"/>
    <col min="2" max="2" width="2.375" style="46" customWidth="1"/>
    <col min="3" max="3" width="15.75" style="46" customWidth="1"/>
    <col min="4" max="4" width="7.125" style="46" customWidth="1"/>
    <col min="5" max="5" width="6.75" style="46" customWidth="1"/>
    <col min="6" max="6" width="7.25" style="46" customWidth="1"/>
    <col min="7" max="7" width="5.25" style="46" customWidth="1"/>
    <col min="8" max="8" width="6.875" style="46" customWidth="1"/>
    <col min="9" max="9" width="6.625" style="46" customWidth="1"/>
    <col min="10" max="10" width="6.25" style="46" customWidth="1"/>
    <col min="11" max="11" width="6.375" style="46" customWidth="1"/>
    <col min="12" max="13" width="6.5" style="46" customWidth="1"/>
    <col min="14" max="14" width="6.25" style="46" customWidth="1"/>
    <col min="15" max="15" width="4.5" style="46" customWidth="1"/>
    <col min="16" max="16" width="5.25" style="46" customWidth="1"/>
    <col min="17" max="17" width="6" style="46" customWidth="1"/>
    <col min="18" max="18" width="8.375" style="46" customWidth="1"/>
    <col min="19" max="19" width="6" style="46" customWidth="1"/>
    <col min="20" max="21" width="7.125" style="49" customWidth="1"/>
    <col min="22" max="16384" width="8" style="46"/>
  </cols>
  <sheetData>
    <row r="1" spans="2:21" s="41" customFormat="1" ht="12" customHeight="1">
      <c r="G1" s="42"/>
      <c r="H1" s="42"/>
      <c r="I1" s="42"/>
      <c r="J1" s="42"/>
      <c r="K1" s="42"/>
      <c r="L1" s="42"/>
      <c r="M1" s="42"/>
      <c r="N1" s="42"/>
      <c r="O1" s="43"/>
      <c r="R1" s="42"/>
      <c r="T1" s="44" t="s">
        <v>113</v>
      </c>
      <c r="U1" s="44"/>
    </row>
    <row r="2" spans="2:21" s="41" customFormat="1" ht="12" customHeight="1">
      <c r="G2" s="42"/>
      <c r="H2" s="42"/>
      <c r="I2" s="42"/>
      <c r="J2" s="42"/>
      <c r="K2" s="42"/>
      <c r="L2" s="42"/>
      <c r="M2" s="42"/>
      <c r="N2" s="42"/>
      <c r="O2" s="43"/>
      <c r="R2" s="42"/>
      <c r="T2" s="44" t="s">
        <v>86</v>
      </c>
      <c r="U2" s="44"/>
    </row>
    <row r="3" spans="2:21" s="41" customFormat="1" ht="11.25" customHeight="1">
      <c r="G3" s="42"/>
      <c r="H3" s="42"/>
      <c r="I3" s="42"/>
      <c r="J3" s="42"/>
      <c r="K3" s="42"/>
      <c r="L3" s="42"/>
      <c r="M3" s="42"/>
      <c r="N3" s="42"/>
      <c r="O3" s="43"/>
      <c r="P3" s="42"/>
      <c r="Q3" s="45"/>
      <c r="R3" s="42"/>
      <c r="T3" s="44" t="s">
        <v>114</v>
      </c>
      <c r="U3" s="44"/>
    </row>
    <row r="4" spans="2:21" ht="18.75" customHeight="1">
      <c r="G4" s="47"/>
      <c r="H4" s="47"/>
      <c r="J4" s="48" t="s">
        <v>148</v>
      </c>
      <c r="K4" s="47"/>
      <c r="L4" s="47"/>
      <c r="M4" s="47"/>
      <c r="N4" s="47"/>
      <c r="O4" s="47"/>
      <c r="P4" s="47"/>
      <c r="Q4" s="47"/>
      <c r="R4" s="47"/>
      <c r="S4" s="47"/>
    </row>
    <row r="5" spans="2:21" ht="9.75" customHeight="1">
      <c r="G5" s="47"/>
      <c r="H5" s="47"/>
      <c r="J5" s="50"/>
      <c r="K5" s="47"/>
      <c r="L5" s="47"/>
      <c r="M5" s="47"/>
      <c r="N5" s="47"/>
      <c r="O5" s="47"/>
      <c r="P5" s="47"/>
      <c r="Q5" s="47"/>
      <c r="R5" s="47"/>
      <c r="S5" s="47"/>
    </row>
    <row r="6" spans="2:21" s="51" customFormat="1" ht="9.75" customHeight="1">
      <c r="C6" s="52" t="s">
        <v>115</v>
      </c>
      <c r="D6" s="53" t="s">
        <v>116</v>
      </c>
      <c r="K6" s="52" t="s">
        <v>117</v>
      </c>
      <c r="L6" s="53">
        <v>56</v>
      </c>
      <c r="Q6" s="52" t="s">
        <v>118</v>
      </c>
      <c r="R6" s="53" t="s">
        <v>119</v>
      </c>
    </row>
    <row r="7" spans="2:21" ht="9.75" customHeight="1">
      <c r="G7" s="47"/>
      <c r="H7" s="47"/>
      <c r="J7" s="54"/>
      <c r="K7" s="47"/>
      <c r="L7" s="47"/>
      <c r="M7" s="47"/>
      <c r="N7" s="47"/>
      <c r="O7" s="47"/>
      <c r="P7" s="47"/>
      <c r="Q7" s="47"/>
      <c r="R7" s="47"/>
      <c r="S7" s="47"/>
    </row>
    <row r="8" spans="2:21" ht="36.75" customHeight="1">
      <c r="B8" s="55" t="s">
        <v>51</v>
      </c>
      <c r="C8" s="56" t="s">
        <v>120</v>
      </c>
      <c r="D8" s="55" t="s">
        <v>121</v>
      </c>
      <c r="E8" s="56" t="s">
        <v>122</v>
      </c>
      <c r="F8" s="56" t="s">
        <v>123</v>
      </c>
      <c r="G8" s="56" t="s">
        <v>124</v>
      </c>
      <c r="H8" s="56" t="s">
        <v>125</v>
      </c>
      <c r="I8" s="55" t="s">
        <v>126</v>
      </c>
      <c r="J8" s="56" t="s">
        <v>127</v>
      </c>
      <c r="K8" s="56" t="s">
        <v>128</v>
      </c>
      <c r="L8" s="56" t="s">
        <v>129</v>
      </c>
      <c r="M8" s="56" t="s">
        <v>130</v>
      </c>
      <c r="N8" s="56" t="s">
        <v>131</v>
      </c>
      <c r="O8" s="56" t="s">
        <v>132</v>
      </c>
      <c r="P8" s="55" t="s">
        <v>133</v>
      </c>
      <c r="Q8" s="56" t="s">
        <v>134</v>
      </c>
      <c r="R8" s="56" t="s">
        <v>135</v>
      </c>
      <c r="S8" s="56" t="s">
        <v>136</v>
      </c>
      <c r="T8" s="56" t="s">
        <v>137</v>
      </c>
      <c r="U8" s="57"/>
    </row>
    <row r="9" spans="2:21" ht="11.25" customHeight="1">
      <c r="B9" s="55">
        <v>0</v>
      </c>
      <c r="C9" s="55">
        <v>1</v>
      </c>
      <c r="D9" s="55">
        <v>2</v>
      </c>
      <c r="E9" s="55">
        <v>3</v>
      </c>
      <c r="F9" s="55">
        <v>4</v>
      </c>
      <c r="G9" s="55">
        <v>5</v>
      </c>
      <c r="H9" s="55">
        <v>6</v>
      </c>
      <c r="I9" s="55">
        <v>7</v>
      </c>
      <c r="J9" s="55">
        <v>8</v>
      </c>
      <c r="K9" s="55">
        <v>9</v>
      </c>
      <c r="L9" s="55">
        <v>10</v>
      </c>
      <c r="M9" s="55">
        <v>11</v>
      </c>
      <c r="N9" s="55">
        <v>12</v>
      </c>
      <c r="O9" s="55">
        <v>13</v>
      </c>
      <c r="P9" s="55">
        <v>14</v>
      </c>
      <c r="Q9" s="55">
        <v>15</v>
      </c>
      <c r="R9" s="55">
        <v>16</v>
      </c>
      <c r="S9" s="55">
        <v>17</v>
      </c>
      <c r="T9" s="55">
        <v>18</v>
      </c>
      <c r="U9" s="58"/>
    </row>
    <row r="10" spans="2:21" ht="13.5" customHeight="1">
      <c r="B10" s="55">
        <v>1</v>
      </c>
      <c r="C10" s="64" t="s">
        <v>3</v>
      </c>
      <c r="D10" s="65">
        <v>880000</v>
      </c>
      <c r="E10" s="65">
        <f>D10*12.5%</f>
        <v>110000</v>
      </c>
      <c r="F10" s="65"/>
      <c r="G10" s="65">
        <v>10000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>
        <f>SUM(D10:S10)</f>
        <v>1000000</v>
      </c>
      <c r="U10" s="66"/>
    </row>
    <row r="11" spans="2:21" ht="13.5" customHeight="1">
      <c r="B11" s="55">
        <v>2</v>
      </c>
      <c r="C11" s="64" t="s">
        <v>8</v>
      </c>
      <c r="D11" s="65">
        <v>880000</v>
      </c>
      <c r="E11" s="65">
        <f>D11*12.5%</f>
        <v>110000</v>
      </c>
      <c r="F11" s="65">
        <v>10000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>
        <f t="shared" ref="T11:T27" si="0">SUM(D11:S11)</f>
        <v>1000000</v>
      </c>
      <c r="U11" s="66"/>
    </row>
    <row r="12" spans="2:21" ht="13.5" customHeight="1">
      <c r="B12" s="55">
        <v>3</v>
      </c>
      <c r="C12" s="64" t="s">
        <v>138</v>
      </c>
      <c r="D12" s="65">
        <v>66000000</v>
      </c>
      <c r="E12" s="65">
        <f>D12*12.5%+1000000</f>
        <v>9250000</v>
      </c>
      <c r="F12" s="65">
        <v>2000000</v>
      </c>
      <c r="G12" s="65">
        <v>100000</v>
      </c>
      <c r="H12" s="65">
        <v>2250000</v>
      </c>
      <c r="I12" s="65"/>
      <c r="J12" s="65"/>
      <c r="K12" s="65"/>
      <c r="L12" s="65">
        <v>3000000</v>
      </c>
      <c r="M12" s="65"/>
      <c r="N12" s="65"/>
      <c r="O12" s="65"/>
      <c r="P12" s="65">
        <v>300000</v>
      </c>
      <c r="Q12" s="65"/>
      <c r="R12" s="65"/>
      <c r="S12" s="65"/>
      <c r="T12" s="65">
        <f t="shared" si="0"/>
        <v>82900000</v>
      </c>
      <c r="U12" s="66"/>
    </row>
    <row r="13" spans="2:21" ht="13.5" customHeight="1">
      <c r="B13" s="55">
        <v>4</v>
      </c>
      <c r="C13" s="64" t="s">
        <v>94</v>
      </c>
      <c r="D13" s="65">
        <v>5000000</v>
      </c>
      <c r="E13" s="65">
        <f t="shared" ref="E13:E20" si="1">D13*12.5%</f>
        <v>625000</v>
      </c>
      <c r="F13" s="65">
        <v>500000</v>
      </c>
      <c r="G13" s="65">
        <v>100000</v>
      </c>
      <c r="H13" s="65">
        <v>1000000</v>
      </c>
      <c r="I13" s="65"/>
      <c r="J13" s="65"/>
      <c r="K13" s="65"/>
      <c r="L13" s="65">
        <v>3275000</v>
      </c>
      <c r="M13" s="65"/>
      <c r="N13" s="65"/>
      <c r="O13" s="65"/>
      <c r="P13" s="65"/>
      <c r="Q13" s="65"/>
      <c r="R13" s="65"/>
      <c r="S13" s="65"/>
      <c r="T13" s="65">
        <f t="shared" si="0"/>
        <v>10500000</v>
      </c>
      <c r="U13" s="66"/>
    </row>
    <row r="14" spans="2:21" ht="13.5" customHeight="1">
      <c r="B14" s="55">
        <v>5</v>
      </c>
      <c r="C14" s="64" t="s">
        <v>139</v>
      </c>
      <c r="D14" s="65">
        <v>1200000</v>
      </c>
      <c r="E14" s="65">
        <f t="shared" si="1"/>
        <v>150000</v>
      </c>
      <c r="F14" s="65">
        <v>310000</v>
      </c>
      <c r="G14" s="65"/>
      <c r="H14" s="65">
        <v>40000</v>
      </c>
      <c r="I14" s="65"/>
      <c r="J14" s="65"/>
      <c r="K14" s="65"/>
      <c r="L14" s="65">
        <v>300000</v>
      </c>
      <c r="M14" s="65"/>
      <c r="N14" s="65"/>
      <c r="O14" s="65"/>
      <c r="P14" s="65"/>
      <c r="Q14" s="65"/>
      <c r="R14" s="65"/>
      <c r="S14" s="65"/>
      <c r="T14" s="65">
        <f>SUM(D14:S14)</f>
        <v>2000000</v>
      </c>
      <c r="U14" s="66"/>
    </row>
    <row r="15" spans="2:21" ht="13.5" customHeight="1">
      <c r="B15" s="55">
        <v>6</v>
      </c>
      <c r="C15" s="64" t="s">
        <v>95</v>
      </c>
      <c r="D15" s="65">
        <v>12000000</v>
      </c>
      <c r="E15" s="65">
        <f>D15*14.5%</f>
        <v>1739999.9999999998</v>
      </c>
      <c r="F15" s="65">
        <v>2000000</v>
      </c>
      <c r="G15" s="65"/>
      <c r="H15" s="65">
        <v>1000000</v>
      </c>
      <c r="I15" s="65"/>
      <c r="J15" s="65"/>
      <c r="K15" s="65"/>
      <c r="L15" s="65">
        <v>3260000</v>
      </c>
      <c r="M15" s="65"/>
      <c r="N15" s="65"/>
      <c r="O15" s="65"/>
      <c r="P15" s="65"/>
      <c r="Q15" s="65"/>
      <c r="R15" s="65"/>
      <c r="S15" s="65"/>
      <c r="T15" s="65">
        <f>SUM(D15:S15)</f>
        <v>20000000</v>
      </c>
      <c r="U15" s="66"/>
    </row>
    <row r="16" spans="2:21" ht="13.5" customHeight="1">
      <c r="B16" s="55">
        <v>7</v>
      </c>
      <c r="C16" s="64" t="s">
        <v>10</v>
      </c>
      <c r="D16" s="65">
        <v>6000000</v>
      </c>
      <c r="E16" s="65"/>
      <c r="F16" s="65">
        <v>1000000</v>
      </c>
      <c r="G16" s="65"/>
      <c r="H16" s="65"/>
      <c r="I16" s="65"/>
      <c r="J16" s="65"/>
      <c r="K16" s="65"/>
      <c r="L16" s="65">
        <v>2000000</v>
      </c>
      <c r="M16" s="65"/>
      <c r="N16" s="65"/>
      <c r="O16" s="65"/>
      <c r="P16" s="65"/>
      <c r="Q16" s="65"/>
      <c r="R16" s="65"/>
      <c r="S16" s="65"/>
      <c r="T16" s="65">
        <f>SUM(D16:S16)</f>
        <v>9000000</v>
      </c>
      <c r="U16" s="66"/>
    </row>
    <row r="17" spans="2:21" ht="13.5" customHeight="1">
      <c r="B17" s="55">
        <v>8</v>
      </c>
      <c r="C17" s="64" t="s">
        <v>11</v>
      </c>
      <c r="D17" s="65">
        <v>900000</v>
      </c>
      <c r="E17" s="65">
        <v>10000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>
        <f t="shared" si="0"/>
        <v>910000</v>
      </c>
      <c r="U17" s="66"/>
    </row>
    <row r="18" spans="2:21" ht="13.5" customHeight="1">
      <c r="B18" s="55">
        <v>9</v>
      </c>
      <c r="C18" s="64" t="s">
        <v>96</v>
      </c>
      <c r="D18" s="65">
        <v>2000000</v>
      </c>
      <c r="E18" s="65"/>
      <c r="F18" s="65">
        <v>900000</v>
      </c>
      <c r="G18" s="65">
        <v>100000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>
        <f t="shared" si="0"/>
        <v>3000000</v>
      </c>
      <c r="U18" s="66"/>
    </row>
    <row r="19" spans="2:21" ht="13.5" customHeight="1">
      <c r="B19" s="55">
        <v>10</v>
      </c>
      <c r="C19" s="64" t="s">
        <v>91</v>
      </c>
      <c r="D19" s="65">
        <v>1254000</v>
      </c>
      <c r="E19" s="65"/>
      <c r="F19" s="65">
        <v>1246000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>
        <f t="shared" si="0"/>
        <v>2500000</v>
      </c>
      <c r="U19" s="66"/>
    </row>
    <row r="20" spans="2:21" ht="13.5" customHeight="1">
      <c r="B20" s="55">
        <v>11</v>
      </c>
      <c r="C20" s="67" t="s">
        <v>59</v>
      </c>
      <c r="D20" s="65">
        <v>800000</v>
      </c>
      <c r="E20" s="65">
        <f t="shared" si="1"/>
        <v>100000</v>
      </c>
      <c r="F20" s="65">
        <v>600000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>
        <f t="shared" si="0"/>
        <v>1500000</v>
      </c>
      <c r="U20" s="66"/>
    </row>
    <row r="21" spans="2:21" ht="13.5" customHeight="1">
      <c r="B21" s="55">
        <v>12</v>
      </c>
      <c r="C21" s="67" t="s">
        <v>60</v>
      </c>
      <c r="D21" s="65">
        <v>2200000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>
        <f t="shared" si="0"/>
        <v>2200000</v>
      </c>
      <c r="U21" s="66"/>
    </row>
    <row r="22" spans="2:21" ht="13.5" customHeight="1">
      <c r="B22" s="55">
        <v>13</v>
      </c>
      <c r="C22" s="67" t="s">
        <v>61</v>
      </c>
      <c r="D22" s="65"/>
      <c r="E22" s="65"/>
      <c r="F22" s="65"/>
      <c r="G22" s="65"/>
      <c r="H22" s="65"/>
      <c r="I22" s="65">
        <f>'11-2023'!H33</f>
        <v>80400000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>
        <f t="shared" si="0"/>
        <v>80400000</v>
      </c>
      <c r="U22" s="66"/>
    </row>
    <row r="23" spans="2:21" ht="13.5" customHeight="1">
      <c r="B23" s="55">
        <v>14</v>
      </c>
      <c r="C23" s="67" t="s">
        <v>4</v>
      </c>
      <c r="D23" s="65">
        <v>93000000</v>
      </c>
      <c r="E23" s="65">
        <f>D23*12.5%</f>
        <v>11625000</v>
      </c>
      <c r="F23" s="65">
        <v>1061067</v>
      </c>
      <c r="G23" s="65">
        <v>673477</v>
      </c>
      <c r="H23" s="65"/>
      <c r="I23" s="65"/>
      <c r="J23" s="65"/>
      <c r="K23" s="65"/>
      <c r="L23" s="65"/>
      <c r="M23" s="65"/>
      <c r="N23" s="65"/>
      <c r="O23" s="65"/>
      <c r="P23" s="65">
        <v>488456</v>
      </c>
      <c r="Q23" s="65"/>
      <c r="R23" s="65"/>
      <c r="S23" s="65"/>
      <c r="T23" s="65">
        <f t="shared" si="0"/>
        <v>106848000</v>
      </c>
      <c r="U23" s="66"/>
    </row>
    <row r="24" spans="2:21" ht="13.5" customHeight="1">
      <c r="B24" s="55">
        <v>15</v>
      </c>
      <c r="C24" s="67" t="s">
        <v>140</v>
      </c>
      <c r="D24" s="65">
        <v>50000000</v>
      </c>
      <c r="E24" s="65">
        <v>6250000</v>
      </c>
      <c r="F24" s="65">
        <v>1897200</v>
      </c>
      <c r="G24" s="65"/>
      <c r="H24" s="65">
        <v>8830182</v>
      </c>
      <c r="I24" s="65"/>
      <c r="J24" s="65"/>
      <c r="K24" s="65"/>
      <c r="L24" s="65">
        <v>3887087</v>
      </c>
      <c r="M24" s="65"/>
      <c r="N24" s="65"/>
      <c r="O24" s="65"/>
      <c r="P24" s="65"/>
      <c r="Q24" s="65">
        <v>854731</v>
      </c>
      <c r="R24" s="65"/>
      <c r="S24" s="65"/>
      <c r="T24" s="65">
        <f t="shared" si="0"/>
        <v>71719200</v>
      </c>
      <c r="U24" s="66"/>
    </row>
    <row r="25" spans="2:21" ht="13.5" customHeight="1">
      <c r="B25" s="55">
        <v>16</v>
      </c>
      <c r="C25" s="67" t="s">
        <v>141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>
        <f>'11-2023'!H60</f>
        <v>80598910</v>
      </c>
      <c r="S25" s="65"/>
      <c r="T25" s="65">
        <f t="shared" si="0"/>
        <v>80598910</v>
      </c>
      <c r="U25" s="66"/>
    </row>
    <row r="26" spans="2:21" ht="13.5" customHeight="1">
      <c r="B26" s="55">
        <v>17</v>
      </c>
      <c r="C26" s="67" t="s">
        <v>14</v>
      </c>
      <c r="D26" s="65"/>
      <c r="E26" s="65"/>
      <c r="F26" s="65"/>
      <c r="G26" s="65"/>
      <c r="H26" s="65"/>
      <c r="I26" s="65"/>
      <c r="J26" s="65"/>
      <c r="K26" s="65">
        <f>'11-2023'!H61</f>
        <v>9600000</v>
      </c>
      <c r="L26" s="65"/>
      <c r="M26" s="65"/>
      <c r="N26" s="65"/>
      <c r="O26" s="65"/>
      <c r="P26" s="65"/>
      <c r="Q26" s="65"/>
      <c r="R26" s="65"/>
      <c r="S26" s="65"/>
      <c r="T26" s="65">
        <f t="shared" si="0"/>
        <v>9600000</v>
      </c>
      <c r="U26" s="66"/>
    </row>
    <row r="27" spans="2:21" ht="13.5" customHeight="1">
      <c r="B27" s="55">
        <v>18</v>
      </c>
      <c r="C27" s="67" t="s">
        <v>71</v>
      </c>
      <c r="D27" s="65"/>
      <c r="E27" s="65"/>
      <c r="F27" s="65"/>
      <c r="G27" s="65"/>
      <c r="H27" s="65"/>
      <c r="I27" s="65"/>
      <c r="J27" s="65"/>
      <c r="K27" s="65">
        <v>900000</v>
      </c>
      <c r="L27" s="65"/>
      <c r="M27" s="65"/>
      <c r="N27" s="65"/>
      <c r="O27" s="65"/>
      <c r="P27" s="65">
        <v>900000</v>
      </c>
      <c r="Q27" s="65"/>
      <c r="R27" s="65"/>
      <c r="S27" s="65"/>
      <c r="T27" s="65">
        <f t="shared" si="0"/>
        <v>1800000</v>
      </c>
      <c r="U27" s="66"/>
    </row>
    <row r="28" spans="2:21" ht="13.5" customHeight="1">
      <c r="B28" s="78" t="s">
        <v>142</v>
      </c>
      <c r="C28" s="79"/>
      <c r="D28" s="59">
        <f t="shared" ref="D28:I28" si="2">SUM(D10:D27)</f>
        <v>242114000</v>
      </c>
      <c r="E28" s="59">
        <f t="shared" si="2"/>
        <v>29970000</v>
      </c>
      <c r="F28" s="59">
        <f t="shared" si="2"/>
        <v>11524267</v>
      </c>
      <c r="G28" s="59">
        <f t="shared" si="2"/>
        <v>983477</v>
      </c>
      <c r="H28" s="59">
        <f t="shared" si="2"/>
        <v>13120182</v>
      </c>
      <c r="I28" s="59">
        <f t="shared" si="2"/>
        <v>80400000</v>
      </c>
      <c r="J28" s="59"/>
      <c r="K28" s="59">
        <f>SUM(K10:K27)</f>
        <v>10500000</v>
      </c>
      <c r="L28" s="59">
        <f>SUM(L10:L27)</f>
        <v>15722087</v>
      </c>
      <c r="M28" s="59"/>
      <c r="N28" s="59"/>
      <c r="O28" s="59"/>
      <c r="P28" s="59">
        <f>SUM(P10:P27)</f>
        <v>1688456</v>
      </c>
      <c r="Q28" s="59">
        <f>SUM(Q10:Q27)</f>
        <v>854731</v>
      </c>
      <c r="R28" s="59">
        <f>SUM(R10:R27)</f>
        <v>80598910</v>
      </c>
      <c r="S28" s="59">
        <f>SUM(S10:S27)</f>
        <v>0</v>
      </c>
      <c r="T28" s="59">
        <f>SUM(T10:T27)</f>
        <v>487476110</v>
      </c>
      <c r="U28" s="60"/>
    </row>
    <row r="29" spans="2:21" ht="13.5" customHeight="1">
      <c r="B29" s="78" t="s">
        <v>143</v>
      </c>
      <c r="C29" s="79"/>
      <c r="D29" s="59">
        <f>D28*0.1</f>
        <v>24211400</v>
      </c>
      <c r="E29" s="59">
        <f t="shared" ref="E29:T29" si="3">E28*0.1</f>
        <v>2997000</v>
      </c>
      <c r="F29" s="59">
        <f t="shared" si="3"/>
        <v>1152426.7</v>
      </c>
      <c r="G29" s="59">
        <f t="shared" si="3"/>
        <v>98347.700000000012</v>
      </c>
      <c r="H29" s="59">
        <f t="shared" si="3"/>
        <v>1312018.2000000002</v>
      </c>
      <c r="I29" s="59">
        <f t="shared" si="3"/>
        <v>8040000</v>
      </c>
      <c r="J29" s="59"/>
      <c r="K29" s="59">
        <f t="shared" si="3"/>
        <v>1050000</v>
      </c>
      <c r="L29" s="59">
        <f t="shared" si="3"/>
        <v>1572208.7000000002</v>
      </c>
      <c r="M29" s="59"/>
      <c r="N29" s="59"/>
      <c r="O29" s="59"/>
      <c r="P29" s="59">
        <f t="shared" si="3"/>
        <v>168845.6</v>
      </c>
      <c r="Q29" s="59">
        <f t="shared" si="3"/>
        <v>85473.1</v>
      </c>
      <c r="R29" s="59">
        <f t="shared" si="3"/>
        <v>8059891</v>
      </c>
      <c r="S29" s="59">
        <f t="shared" si="3"/>
        <v>0</v>
      </c>
      <c r="T29" s="59">
        <f t="shared" si="3"/>
        <v>48747611</v>
      </c>
      <c r="U29" s="60"/>
    </row>
    <row r="30" spans="2:21" ht="13.5" customHeight="1">
      <c r="B30" s="78" t="s">
        <v>144</v>
      </c>
      <c r="C30" s="79"/>
      <c r="D30" s="59">
        <f>D28+D29</f>
        <v>266325400</v>
      </c>
      <c r="E30" s="59">
        <f t="shared" ref="E30:T30" si="4">E28+E29</f>
        <v>32967000</v>
      </c>
      <c r="F30" s="59">
        <f t="shared" si="4"/>
        <v>12676693.699999999</v>
      </c>
      <c r="G30" s="59">
        <f t="shared" si="4"/>
        <v>1081824.7</v>
      </c>
      <c r="H30" s="59">
        <f t="shared" si="4"/>
        <v>14432200.199999999</v>
      </c>
      <c r="I30" s="59">
        <f t="shared" si="4"/>
        <v>88440000</v>
      </c>
      <c r="J30" s="59"/>
      <c r="K30" s="59">
        <f t="shared" si="4"/>
        <v>11550000</v>
      </c>
      <c r="L30" s="59">
        <f t="shared" si="4"/>
        <v>17294295.699999999</v>
      </c>
      <c r="M30" s="59"/>
      <c r="N30" s="59"/>
      <c r="O30" s="59"/>
      <c r="P30" s="59">
        <f t="shared" si="4"/>
        <v>1857301.6</v>
      </c>
      <c r="Q30" s="59">
        <f t="shared" si="4"/>
        <v>940204.1</v>
      </c>
      <c r="R30" s="59">
        <f t="shared" si="4"/>
        <v>88658801</v>
      </c>
      <c r="S30" s="59">
        <f t="shared" si="4"/>
        <v>0</v>
      </c>
      <c r="T30" s="59">
        <f t="shared" si="4"/>
        <v>536223721</v>
      </c>
      <c r="U30" s="60"/>
    </row>
    <row r="31" spans="2:21" ht="12.75" customHeight="1"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2:21" ht="12.75" customHeight="1"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</row>
    <row r="33" spans="5:19" s="49" customFormat="1" ht="12.75" customHeight="1">
      <c r="E33" s="52" t="s">
        <v>5</v>
      </c>
      <c r="F33" s="46"/>
      <c r="M33" s="62"/>
      <c r="O33" s="46"/>
      <c r="P33" s="46"/>
      <c r="Q33" s="46"/>
      <c r="R33" s="46"/>
      <c r="S33" s="46"/>
    </row>
    <row r="34" spans="5:19" s="49" customFormat="1" ht="17.25" customHeight="1">
      <c r="F34" s="49" t="s">
        <v>145</v>
      </c>
      <c r="M34" s="62"/>
      <c r="O34" s="46"/>
      <c r="P34" s="46"/>
      <c r="Q34" s="46"/>
      <c r="R34" s="46"/>
      <c r="S34" s="46"/>
    </row>
    <row r="35" spans="5:19" s="49" customFormat="1" ht="17.25" customHeight="1">
      <c r="G35" s="63" t="s">
        <v>146</v>
      </c>
      <c r="M35" s="62"/>
      <c r="O35" s="46"/>
      <c r="P35" s="46"/>
      <c r="Q35" s="46"/>
      <c r="R35" s="46"/>
      <c r="S35" s="46"/>
    </row>
    <row r="36" spans="5:19" s="49" customFormat="1" ht="17.25" customHeight="1">
      <c r="G36" s="63" t="s">
        <v>147</v>
      </c>
      <c r="M36" s="62"/>
      <c r="O36" s="46"/>
      <c r="P36" s="46"/>
      <c r="Q36" s="46"/>
      <c r="R36" s="46"/>
      <c r="S36" s="46"/>
    </row>
  </sheetData>
  <mergeCells count="3">
    <mergeCell ref="B28:C28"/>
    <mergeCell ref="B29:C29"/>
    <mergeCell ref="B30:C30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E895-DA4E-4020-A3E8-7940212C5CCB}">
  <dimension ref="B2:I15"/>
  <sheetViews>
    <sheetView workbookViewId="0">
      <selection activeCell="M21" sqref="M21"/>
    </sheetView>
  </sheetViews>
  <sheetFormatPr defaultRowHeight="15"/>
  <cols>
    <col min="1" max="1" width="7.375" style="34" customWidth="1"/>
    <col min="2" max="2" width="8" style="34" customWidth="1"/>
    <col min="3" max="4" width="11.625" style="34" customWidth="1"/>
    <col min="5" max="5" width="9" style="34"/>
    <col min="6" max="7" width="11.875" style="34" customWidth="1"/>
    <col min="8" max="8" width="9.625" style="34" customWidth="1"/>
    <col min="9" max="9" width="13.125" style="34" customWidth="1"/>
    <col min="10" max="16384" width="9" style="34"/>
  </cols>
  <sheetData>
    <row r="2" spans="2:9">
      <c r="B2" s="32"/>
      <c r="C2" s="33" t="s">
        <v>101</v>
      </c>
      <c r="D2" s="33" t="s">
        <v>102</v>
      </c>
      <c r="E2" s="32"/>
      <c r="F2" s="33" t="s">
        <v>103</v>
      </c>
      <c r="G2" s="33" t="s">
        <v>102</v>
      </c>
      <c r="H2" s="33" t="s">
        <v>104</v>
      </c>
    </row>
    <row r="3" spans="2:9">
      <c r="B3" s="32">
        <v>1</v>
      </c>
      <c r="C3" s="35">
        <f>'1-2023'!F59</f>
        <v>26565000</v>
      </c>
      <c r="D3" s="35">
        <f>C3</f>
        <v>26565000</v>
      </c>
      <c r="E3" s="35"/>
      <c r="F3" s="32"/>
      <c r="G3" s="32"/>
      <c r="H3" s="32"/>
    </row>
    <row r="4" spans="2:9">
      <c r="B4" s="32">
        <v>2</v>
      </c>
      <c r="C4" s="35">
        <f>'2-2023'!F59</f>
        <v>20468800</v>
      </c>
      <c r="D4" s="35">
        <f>C4+D3</f>
        <v>47033800</v>
      </c>
      <c r="E4" s="35"/>
      <c r="F4" s="32"/>
      <c r="G4" s="32"/>
      <c r="H4" s="32"/>
    </row>
    <row r="5" spans="2:9">
      <c r="B5" s="32">
        <v>3</v>
      </c>
      <c r="C5" s="35">
        <f>'3-2023'!F59</f>
        <v>21568800</v>
      </c>
      <c r="D5" s="35">
        <f t="shared" ref="D5:D7" si="0">C5+D4</f>
        <v>68602600</v>
      </c>
      <c r="E5" s="36">
        <v>45009</v>
      </c>
      <c r="F5" s="35">
        <v>46228248</v>
      </c>
      <c r="G5" s="35">
        <f>F5</f>
        <v>46228248</v>
      </c>
      <c r="H5" s="35" t="s">
        <v>106</v>
      </c>
    </row>
    <row r="6" spans="2:9">
      <c r="B6" s="32">
        <v>4</v>
      </c>
      <c r="C6" s="35">
        <f>'4-2023'!F59</f>
        <v>40267920</v>
      </c>
      <c r="D6" s="35">
        <f t="shared" si="0"/>
        <v>108870520</v>
      </c>
      <c r="E6" s="36">
        <v>45043</v>
      </c>
      <c r="F6" s="35">
        <v>21155024</v>
      </c>
      <c r="G6" s="35">
        <f t="shared" ref="G6:G12" si="1">G5+F6</f>
        <v>67383272</v>
      </c>
      <c r="H6" s="35" t="s">
        <v>109</v>
      </c>
      <c r="I6" s="40">
        <f>G6</f>
        <v>67383272</v>
      </c>
    </row>
    <row r="7" spans="2:9">
      <c r="B7" s="32">
        <v>5</v>
      </c>
      <c r="C7" s="35">
        <f>'5-2023'!F60</f>
        <v>79094400</v>
      </c>
      <c r="D7" s="35">
        <f t="shared" si="0"/>
        <v>187964920</v>
      </c>
      <c r="E7" s="36">
        <v>45077</v>
      </c>
      <c r="F7" s="35">
        <v>39486762</v>
      </c>
      <c r="G7" s="35">
        <f t="shared" si="1"/>
        <v>106870034</v>
      </c>
      <c r="H7" s="35" t="s">
        <v>112</v>
      </c>
      <c r="I7" s="40">
        <f>G7</f>
        <v>106870034</v>
      </c>
    </row>
    <row r="8" spans="2:9">
      <c r="B8" s="32">
        <v>6</v>
      </c>
      <c r="C8" s="35">
        <f>'6-2023'!F60</f>
        <v>60394400</v>
      </c>
      <c r="D8" s="35">
        <f t="shared" ref="D8:D13" si="2">C8+D7</f>
        <v>248359320</v>
      </c>
      <c r="E8" s="36">
        <v>45112</v>
      </c>
      <c r="F8" s="35">
        <v>78220560</v>
      </c>
      <c r="G8" s="35">
        <f t="shared" si="1"/>
        <v>185090594</v>
      </c>
      <c r="H8" s="35" t="s">
        <v>149</v>
      </c>
      <c r="I8" s="40">
        <f t="shared" ref="I8:I12" si="3">G8</f>
        <v>185090594</v>
      </c>
    </row>
    <row r="9" spans="2:9">
      <c r="B9" s="32">
        <v>7</v>
      </c>
      <c r="C9" s="35">
        <f>'7-2023'!F60</f>
        <v>54399400</v>
      </c>
      <c r="D9" s="35">
        <f t="shared" si="2"/>
        <v>302758720</v>
      </c>
      <c r="E9" s="36">
        <v>45112</v>
      </c>
      <c r="F9" s="35">
        <v>59401760</v>
      </c>
      <c r="G9" s="35">
        <f t="shared" si="1"/>
        <v>244492354</v>
      </c>
      <c r="H9" s="35" t="s">
        <v>150</v>
      </c>
      <c r="I9" s="40">
        <f t="shared" si="3"/>
        <v>244492354</v>
      </c>
    </row>
    <row r="10" spans="2:9">
      <c r="B10" s="32">
        <v>8</v>
      </c>
      <c r="C10" s="35">
        <f>'8-2023'!F60</f>
        <v>63965330</v>
      </c>
      <c r="D10" s="35">
        <f t="shared" si="2"/>
        <v>366724050</v>
      </c>
      <c r="E10" s="36">
        <v>45177</v>
      </c>
      <c r="F10" s="35">
        <v>53403460</v>
      </c>
      <c r="G10" s="35">
        <f t="shared" si="1"/>
        <v>297895814</v>
      </c>
      <c r="H10" s="35" t="s">
        <v>153</v>
      </c>
      <c r="I10" s="40">
        <f t="shared" si="3"/>
        <v>297895814</v>
      </c>
    </row>
    <row r="11" spans="2:9">
      <c r="B11" s="32">
        <v>9</v>
      </c>
      <c r="C11" s="35">
        <f>'9-2023'!F62</f>
        <v>75285991</v>
      </c>
      <c r="D11" s="35">
        <f t="shared" si="2"/>
        <v>442010041</v>
      </c>
      <c r="E11" s="36">
        <v>45180</v>
      </c>
      <c r="F11" s="35">
        <v>62823970</v>
      </c>
      <c r="G11" s="35">
        <f t="shared" si="1"/>
        <v>360719784</v>
      </c>
      <c r="H11" s="35" t="s">
        <v>154</v>
      </c>
      <c r="I11" s="40">
        <f t="shared" si="3"/>
        <v>360719784</v>
      </c>
    </row>
    <row r="12" spans="2:9">
      <c r="B12" s="32">
        <v>10</v>
      </c>
      <c r="C12" s="35">
        <f>'10-2023'!F63</f>
        <v>55646800</v>
      </c>
      <c r="D12" s="35">
        <f t="shared" si="2"/>
        <v>497656841</v>
      </c>
      <c r="E12" s="36">
        <v>45218</v>
      </c>
      <c r="F12" s="35">
        <v>73943311</v>
      </c>
      <c r="G12" s="35">
        <f t="shared" si="1"/>
        <v>434663095</v>
      </c>
      <c r="H12" s="35" t="s">
        <v>155</v>
      </c>
      <c r="I12" s="40">
        <f t="shared" si="3"/>
        <v>434663095</v>
      </c>
    </row>
    <row r="13" spans="2:9">
      <c r="B13" s="32">
        <v>11</v>
      </c>
      <c r="C13" s="35">
        <f>'11-2023'!F67</f>
        <v>38566880</v>
      </c>
      <c r="D13" s="35">
        <f t="shared" si="2"/>
        <v>536223721</v>
      </c>
      <c r="E13" s="36"/>
      <c r="F13" s="35"/>
      <c r="G13" s="35"/>
      <c r="H13" s="35"/>
      <c r="I13" s="40"/>
    </row>
    <row r="14" spans="2:9">
      <c r="B14" s="32"/>
      <c r="C14" s="32"/>
      <c r="D14" s="35"/>
      <c r="E14" s="32" t="s">
        <v>105</v>
      </c>
      <c r="F14" s="32"/>
      <c r="G14" s="35">
        <f>G15-G12</f>
        <v>101561946</v>
      </c>
      <c r="H14" s="35"/>
      <c r="I14" s="37">
        <f>I15-I12</f>
        <v>93603602</v>
      </c>
    </row>
    <row r="15" spans="2:9">
      <c r="B15" s="32"/>
      <c r="C15" s="32"/>
      <c r="D15" s="32"/>
      <c r="E15" s="32" t="s">
        <v>107</v>
      </c>
      <c r="F15" s="32"/>
      <c r="G15" s="38">
        <v>536225041</v>
      </c>
      <c r="H15" s="38"/>
      <c r="I15" s="39">
        <f>G15-397917200*2%</f>
        <v>528266697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ECA0-5C36-401D-959B-4A722AF8CB18}">
  <dimension ref="A2:J69"/>
  <sheetViews>
    <sheetView topLeftCell="A41" workbookViewId="0">
      <selection activeCell="M22" sqref="M2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98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/>
      <c r="H18" s="7"/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1000000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E36+'1-2023'!G36</f>
        <v>593.6</v>
      </c>
      <c r="H36" s="7">
        <f>G36*D36</f>
        <v>35616000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35616000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17808000</v>
      </c>
      <c r="G44" s="11"/>
      <c r="H44" s="10">
        <f>SUM(H19+H32+H37+H43)</f>
        <v>36616000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E53+'1-2023'!G53</f>
        <v>2</v>
      </c>
      <c r="H53" s="7">
        <f>G53*D53</f>
        <v>1600000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1600000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6142000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18608000</v>
      </c>
      <c r="G57" s="11"/>
      <c r="H57" s="10">
        <f>SUM(H44,H56)</f>
        <v>42758000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1860800</v>
      </c>
      <c r="G58" s="11"/>
      <c r="H58" s="10">
        <f>H57*0.1</f>
        <v>4275800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20468800</v>
      </c>
      <c r="G59" s="11"/>
      <c r="H59" s="10">
        <f>SUM(H57:H58)</f>
        <v>47033800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5" t="s">
        <v>75</v>
      </c>
      <c r="G62" s="75"/>
    </row>
    <row r="63" spans="1:10" ht="21" customHeight="1">
      <c r="B63" s="25" t="s">
        <v>81</v>
      </c>
      <c r="E63" s="24" t="s">
        <v>76</v>
      </c>
      <c r="F63" s="75" t="s">
        <v>79</v>
      </c>
      <c r="G63" s="75"/>
    </row>
    <row r="64" spans="1:10" ht="21" customHeight="1">
      <c r="B64" s="23" t="s">
        <v>80</v>
      </c>
      <c r="E64" s="24" t="s">
        <v>76</v>
      </c>
      <c r="F64" s="75" t="s">
        <v>78</v>
      </c>
      <c r="G64" s="75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5" t="s">
        <v>83</v>
      </c>
      <c r="G66" s="75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5" t="s">
        <v>84</v>
      </c>
      <c r="G68" s="75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2DDD-F859-4DF0-9E29-73662661E3A4}">
  <dimension ref="A2:J69"/>
  <sheetViews>
    <sheetView topLeftCell="A41" workbookViewId="0">
      <selection activeCell="L57" sqref="L57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99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>
        <v>20</v>
      </c>
      <c r="F18" s="17">
        <f>D18*E18</f>
        <v>1000000</v>
      </c>
      <c r="G18" s="5">
        <f>E18</f>
        <v>20</v>
      </c>
      <c r="H18" s="7">
        <f>F18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>
        <f>SUM(F18)</f>
        <v>1000000</v>
      </c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/>
      <c r="F20" s="17"/>
      <c r="G20" s="5"/>
      <c r="H20" s="7"/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/>
      <c r="G22" s="11"/>
      <c r="H22" s="10"/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10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10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/>
      <c r="G32" s="11"/>
      <c r="H32" s="10"/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/>
      <c r="H33" s="7"/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/>
      <c r="F35" s="17"/>
      <c r="G35" s="5"/>
      <c r="H35" s="7"/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E36+'2-2023'!G36</f>
        <v>890.40000000000009</v>
      </c>
      <c r="H36" s="7">
        <f>G36*D36</f>
        <v>53424000.000000007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17808000</v>
      </c>
      <c r="G37" s="11"/>
      <c r="H37" s="10">
        <f>SUM(H33:H36)</f>
        <v>53424000.000000007</v>
      </c>
    </row>
    <row r="38" spans="1:10">
      <c r="A38" s="5"/>
      <c r="B38" s="12" t="s">
        <v>63</v>
      </c>
      <c r="C38" s="5" t="s">
        <v>64</v>
      </c>
      <c r="D38" s="17">
        <v>1000</v>
      </c>
      <c r="E38" s="5"/>
      <c r="F38" s="17"/>
      <c r="G38" s="5"/>
      <c r="H38" s="7"/>
    </row>
    <row r="39" spans="1:10">
      <c r="A39" s="5"/>
      <c r="B39" s="12" t="s">
        <v>65</v>
      </c>
      <c r="C39" s="5" t="s">
        <v>64</v>
      </c>
      <c r="D39" s="17">
        <v>900</v>
      </c>
      <c r="E39" s="5"/>
      <c r="F39" s="17"/>
      <c r="G39" s="5"/>
      <c r="H39" s="7"/>
    </row>
    <row r="40" spans="1:10">
      <c r="A40" s="5"/>
      <c r="B40" s="6" t="s">
        <v>66</v>
      </c>
      <c r="C40" s="5" t="s">
        <v>64</v>
      </c>
      <c r="D40" s="17">
        <v>1000</v>
      </c>
      <c r="E40" s="5"/>
      <c r="F40" s="17"/>
      <c r="G40" s="5"/>
      <c r="H40" s="7"/>
    </row>
    <row r="41" spans="1:10">
      <c r="A41" s="5"/>
      <c r="B41" s="12" t="s">
        <v>67</v>
      </c>
      <c r="C41" s="5" t="s">
        <v>64</v>
      </c>
      <c r="D41" s="17">
        <v>900</v>
      </c>
      <c r="E41" s="5"/>
      <c r="F41" s="17"/>
      <c r="G41" s="5"/>
      <c r="H41" s="7"/>
    </row>
    <row r="42" spans="1:10">
      <c r="A42" s="5"/>
      <c r="B42" s="6" t="s">
        <v>22</v>
      </c>
      <c r="C42" s="5" t="s">
        <v>64</v>
      </c>
      <c r="D42" s="17">
        <v>1500</v>
      </c>
      <c r="E42" s="5"/>
      <c r="F42" s="17"/>
      <c r="G42" s="5"/>
      <c r="H42" s="7"/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/>
      <c r="G43" s="15"/>
      <c r="H43" s="10"/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SUM(F19+F32+F37+F43)</f>
        <v>18808000</v>
      </c>
      <c r="G44" s="11"/>
      <c r="H44" s="10">
        <f>SUM(H19+H32+H37+H43)</f>
        <v>55424000.000000007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0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0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0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1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E53+'2-2023'!G53</f>
        <v>3</v>
      </c>
      <c r="H53" s="7">
        <f>G53*D53</f>
        <v>2400000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/>
      <c r="F54" s="17"/>
      <c r="G54" s="5"/>
      <c r="H54" s="7"/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800000</v>
      </c>
      <c r="G55" s="11"/>
      <c r="H55" s="10">
        <f>SUM(H53:H54)</f>
        <v>2400000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800000</v>
      </c>
      <c r="G56" s="11"/>
      <c r="H56" s="10">
        <f>SUM(H52,H55)</f>
        <v>6942000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19608000</v>
      </c>
      <c r="G57" s="11"/>
      <c r="H57" s="10">
        <f>SUM(H44,H56)</f>
        <v>62366000.000000007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1960800</v>
      </c>
      <c r="G58" s="11"/>
      <c r="H58" s="10">
        <f>H57*0.1</f>
        <v>6236600.0000000009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21568800</v>
      </c>
      <c r="G59" s="11"/>
      <c r="H59" s="10">
        <f>SUM(H57:H58)</f>
        <v>68602600.000000015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5" t="s">
        <v>75</v>
      </c>
      <c r="G62" s="75"/>
    </row>
    <row r="63" spans="1:10" ht="21" customHeight="1">
      <c r="B63" s="25" t="s">
        <v>81</v>
      </c>
      <c r="E63" s="24" t="s">
        <v>76</v>
      </c>
      <c r="F63" s="75" t="s">
        <v>79</v>
      </c>
      <c r="G63" s="75"/>
    </row>
    <row r="64" spans="1:10" ht="21" customHeight="1">
      <c r="B64" s="23" t="s">
        <v>80</v>
      </c>
      <c r="E64" s="24" t="s">
        <v>76</v>
      </c>
      <c r="F64" s="75" t="s">
        <v>78</v>
      </c>
      <c r="G64" s="75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5" t="s">
        <v>83</v>
      </c>
      <c r="G66" s="75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5" t="s">
        <v>84</v>
      </c>
      <c r="G68" s="75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2:G62"/>
    <mergeCell ref="F63:G63"/>
    <mergeCell ref="F64:G64"/>
    <mergeCell ref="F66:G66"/>
    <mergeCell ref="F68:G68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7629-C035-4A62-A371-8F2F43830F5C}">
  <dimension ref="A2:J69"/>
  <sheetViews>
    <sheetView topLeftCell="A32" workbookViewId="0">
      <selection activeCell="N44" sqref="N44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100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158</v>
      </c>
      <c r="F20" s="17">
        <f>E20*D20</f>
        <v>7900000</v>
      </c>
      <c r="G20" s="5">
        <f>E20</f>
        <v>158</v>
      </c>
      <c r="H20" s="7">
        <f>F20</f>
        <v>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/>
      <c r="H21" s="7"/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7900000</v>
      </c>
      <c r="G22" s="11"/>
      <c r="H22" s="10">
        <f>SUM(H20:H21)</f>
        <v>7900000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/>
      <c r="H27" s="17"/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/>
      <c r="H28" s="17"/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/>
      <c r="H29" s="17"/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/>
      <c r="G31" s="11"/>
      <c r="H31" s="21"/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7900000</v>
      </c>
      <c r="G32" s="11"/>
      <c r="H32" s="10">
        <f>SUM(H22,H26,H31)</f>
        <v>7900000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>
        <v>30</v>
      </c>
      <c r="F33" s="17">
        <f>E33*D33</f>
        <v>1500000</v>
      </c>
      <c r="G33" s="5">
        <f>E33</f>
        <v>30</v>
      </c>
      <c r="H33" s="7">
        <f>F33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150</v>
      </c>
      <c r="F35" s="17">
        <f>E35*D35</f>
        <v>2250000</v>
      </c>
      <c r="G35" s="5">
        <f>E35</f>
        <v>150</v>
      </c>
      <c r="H35" s="7">
        <f>F35</f>
        <v>2250000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>
        <v>296.8</v>
      </c>
      <c r="F36" s="17">
        <f>E36*D36</f>
        <v>17808000</v>
      </c>
      <c r="G36" s="5">
        <f>E36+'3-2023'!G36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21558000</v>
      </c>
      <c r="G37" s="11"/>
      <c r="H37" s="10">
        <f>SUM(H33:H36)</f>
        <v>74982000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1493</v>
      </c>
      <c r="F38" s="17">
        <f>E38*D38</f>
        <v>1493000</v>
      </c>
      <c r="G38" s="5">
        <f>E38</f>
        <v>1493</v>
      </c>
      <c r="H38" s="7">
        <f>F38</f>
        <v>1493000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388</v>
      </c>
      <c r="F39" s="17">
        <f>E39*D39</f>
        <v>349200</v>
      </c>
      <c r="G39" s="5">
        <f t="shared" ref="G39:G42" si="0">E39</f>
        <v>388</v>
      </c>
      <c r="H39" s="7">
        <f t="shared" ref="H39:H42" si="1">F39</f>
        <v>349200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1060</v>
      </c>
      <c r="F40" s="17">
        <f>E40*D40</f>
        <v>1060000</v>
      </c>
      <c r="G40" s="5">
        <f t="shared" si="0"/>
        <v>1060</v>
      </c>
      <c r="H40" s="7">
        <f t="shared" si="1"/>
        <v>1060000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1080</v>
      </c>
      <c r="F41" s="17">
        <f>E41*D41</f>
        <v>972000</v>
      </c>
      <c r="G41" s="5">
        <f t="shared" si="0"/>
        <v>1080</v>
      </c>
      <c r="H41" s="7">
        <f t="shared" si="1"/>
        <v>972000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1450</v>
      </c>
      <c r="F42" s="17">
        <f>E42*D42</f>
        <v>2175000</v>
      </c>
      <c r="G42" s="5">
        <f t="shared" si="0"/>
        <v>1450</v>
      </c>
      <c r="H42" s="7">
        <f t="shared" si="1"/>
        <v>2175000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6049200</v>
      </c>
      <c r="G43" s="15"/>
      <c r="H43" s="10">
        <f>SUM(H38:H42)</f>
        <v>6049200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35507200</v>
      </c>
      <c r="G44" s="11"/>
      <c r="H44" s="10">
        <f>SUM(H19+H32+H37+H43)</f>
        <v>90931200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v>99</v>
      </c>
      <c r="H45" s="7">
        <f>G45*D45</f>
        <v>1584000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v>5</v>
      </c>
      <c r="H46" s="7">
        <f t="shared" ref="H46:H48" si="2">G46*D46</f>
        <v>308400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v>6</v>
      </c>
      <c r="H47" s="7">
        <f t="shared" si="2"/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si="2"/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69</v>
      </c>
      <c r="C50" s="5" t="s">
        <v>55</v>
      </c>
      <c r="D50" s="17">
        <v>400000</v>
      </c>
      <c r="E50" s="5"/>
      <c r="F50" s="17"/>
      <c r="G50" s="5"/>
      <c r="H50" s="7"/>
    </row>
    <row r="51" spans="1:10">
      <c r="A51" s="5"/>
      <c r="B51" s="6" t="s">
        <v>70</v>
      </c>
      <c r="C51" s="5" t="s">
        <v>55</v>
      </c>
      <c r="D51" s="17">
        <v>400000</v>
      </c>
      <c r="E51" s="5"/>
      <c r="F51" s="17"/>
      <c r="G51" s="5">
        <v>6</v>
      </c>
      <c r="H51" s="7">
        <f t="shared" ref="H51" si="3">G51*D51</f>
        <v>2400000</v>
      </c>
    </row>
    <row r="52" spans="1:10" ht="14.25" customHeight="1">
      <c r="A52" s="8" t="s">
        <v>27</v>
      </c>
      <c r="B52" s="16" t="s">
        <v>48</v>
      </c>
      <c r="C52" s="8" t="s">
        <v>82</v>
      </c>
      <c r="D52" s="21"/>
      <c r="E52" s="8"/>
      <c r="F52" s="21"/>
      <c r="G52" s="11"/>
      <c r="H52" s="10">
        <f>SUM(H45:H51)</f>
        <v>4542000</v>
      </c>
      <c r="J52" s="31"/>
    </row>
    <row r="53" spans="1:10">
      <c r="A53" s="5"/>
      <c r="B53" s="6" t="s">
        <v>14</v>
      </c>
      <c r="C53" s="5" t="s">
        <v>72</v>
      </c>
      <c r="D53" s="17">
        <v>800000</v>
      </c>
      <c r="E53" s="5">
        <v>1</v>
      </c>
      <c r="F53" s="17">
        <f>E53*D53</f>
        <v>800000</v>
      </c>
      <c r="G53" s="5">
        <f>E53+'3-2023'!G53</f>
        <v>4</v>
      </c>
      <c r="H53" s="7">
        <f>G53*D53</f>
        <v>3200000</v>
      </c>
    </row>
    <row r="54" spans="1:10">
      <c r="A54" s="5"/>
      <c r="B54" s="6" t="s">
        <v>71</v>
      </c>
      <c r="C54" s="5" t="s">
        <v>72</v>
      </c>
      <c r="D54" s="17">
        <v>300000</v>
      </c>
      <c r="E54" s="5">
        <v>1</v>
      </c>
      <c r="F54" s="17">
        <f>E54*D54</f>
        <v>300000</v>
      </c>
      <c r="G54" s="5">
        <f>E54+'3-2023'!G54</f>
        <v>1</v>
      </c>
      <c r="H54" s="7">
        <f>G54*D54</f>
        <v>300000</v>
      </c>
    </row>
    <row r="55" spans="1:10" ht="15">
      <c r="A55" s="8" t="s">
        <v>29</v>
      </c>
      <c r="B55" s="9" t="s">
        <v>49</v>
      </c>
      <c r="C55" s="8" t="s">
        <v>82</v>
      </c>
      <c r="D55" s="21"/>
      <c r="E55" s="8"/>
      <c r="F55" s="21">
        <f>SUM(F53:F54)</f>
        <v>1100000</v>
      </c>
      <c r="G55" s="11"/>
      <c r="H55" s="10">
        <f>SUM(H53:H54)</f>
        <v>3500000</v>
      </c>
    </row>
    <row r="56" spans="1:10" ht="15">
      <c r="A56" s="8" t="s">
        <v>30</v>
      </c>
      <c r="B56" s="8" t="s">
        <v>34</v>
      </c>
      <c r="C56" s="8" t="s">
        <v>82</v>
      </c>
      <c r="D56" s="21"/>
      <c r="E56" s="8"/>
      <c r="F56" s="21">
        <f>SUM(F52,F55)</f>
        <v>1100000</v>
      </c>
      <c r="G56" s="11"/>
      <c r="H56" s="10">
        <f>SUM(H52,H55)</f>
        <v>8042000</v>
      </c>
    </row>
    <row r="57" spans="1:10" ht="15">
      <c r="A57" s="8" t="s">
        <v>31</v>
      </c>
      <c r="B57" s="8" t="s">
        <v>73</v>
      </c>
      <c r="C57" s="8" t="s">
        <v>82</v>
      </c>
      <c r="D57" s="21"/>
      <c r="E57" s="8"/>
      <c r="F57" s="21">
        <f>SUM(F44,F56)</f>
        <v>36607200</v>
      </c>
      <c r="G57" s="11"/>
      <c r="H57" s="10">
        <f>SUM(H44,H56)</f>
        <v>98973200</v>
      </c>
    </row>
    <row r="58" spans="1:10" ht="15">
      <c r="A58" s="8" t="s">
        <v>32</v>
      </c>
      <c r="B58" s="11" t="s">
        <v>15</v>
      </c>
      <c r="C58" s="8" t="s">
        <v>82</v>
      </c>
      <c r="D58" s="21"/>
      <c r="E58" s="8"/>
      <c r="F58" s="21">
        <f>F57*0.1</f>
        <v>3660720</v>
      </c>
      <c r="G58" s="11"/>
      <c r="H58" s="10">
        <f>H57*0.1</f>
        <v>9897320</v>
      </c>
    </row>
    <row r="59" spans="1:10" ht="15">
      <c r="A59" s="8" t="s">
        <v>33</v>
      </c>
      <c r="B59" s="8" t="s">
        <v>35</v>
      </c>
      <c r="C59" s="8" t="s">
        <v>82</v>
      </c>
      <c r="D59" s="21"/>
      <c r="E59" s="8"/>
      <c r="F59" s="21">
        <f>SUM(F57:F58)</f>
        <v>40267920</v>
      </c>
      <c r="G59" s="11"/>
      <c r="H59" s="10">
        <f>SUM(H57:H58)</f>
        <v>108870520</v>
      </c>
      <c r="I59" s="31"/>
      <c r="J59" s="31"/>
    </row>
    <row r="60" spans="1:10" ht="15">
      <c r="A60" s="26"/>
      <c r="B60" s="27"/>
      <c r="C60" s="26"/>
      <c r="D60" s="28"/>
      <c r="E60" s="26"/>
      <c r="F60" s="28"/>
      <c r="G60" s="29"/>
      <c r="H60" s="30"/>
    </row>
    <row r="61" spans="1:10" ht="18" customHeight="1">
      <c r="B61" s="2" t="s">
        <v>5</v>
      </c>
    </row>
    <row r="62" spans="1:10" ht="21" customHeight="1">
      <c r="B62" s="23" t="s">
        <v>74</v>
      </c>
      <c r="E62" s="24" t="s">
        <v>76</v>
      </c>
      <c r="F62" s="75" t="s">
        <v>75</v>
      </c>
      <c r="G62" s="75"/>
    </row>
    <row r="63" spans="1:10" ht="21" customHeight="1">
      <c r="B63" s="25" t="s">
        <v>81</v>
      </c>
      <c r="E63" s="24" t="s">
        <v>76</v>
      </c>
      <c r="F63" s="75" t="s">
        <v>79</v>
      </c>
      <c r="G63" s="75"/>
    </row>
    <row r="64" spans="1:10" ht="21" customHeight="1">
      <c r="B64" s="23" t="s">
        <v>80</v>
      </c>
      <c r="E64" s="24" t="s">
        <v>76</v>
      </c>
      <c r="F64" s="75" t="s">
        <v>78</v>
      </c>
      <c r="G64" s="75"/>
    </row>
    <row r="65" spans="2:7" ht="18" customHeight="1">
      <c r="B65" s="2" t="s">
        <v>1</v>
      </c>
      <c r="F65" s="23"/>
      <c r="G65" s="23"/>
    </row>
    <row r="66" spans="2:7" ht="21" customHeight="1">
      <c r="B66" t="s">
        <v>42</v>
      </c>
      <c r="E66" s="24" t="s">
        <v>76</v>
      </c>
      <c r="F66" s="75" t="s">
        <v>83</v>
      </c>
      <c r="G66" s="75"/>
    </row>
    <row r="67" spans="2:7" ht="18" customHeight="1">
      <c r="B67" s="2" t="s">
        <v>2</v>
      </c>
      <c r="F67" s="23"/>
      <c r="G67" s="23"/>
    </row>
    <row r="68" spans="2:7" ht="21" customHeight="1">
      <c r="B68" t="s">
        <v>40</v>
      </c>
      <c r="E68" s="24" t="s">
        <v>76</v>
      </c>
      <c r="F68" s="75" t="s">
        <v>84</v>
      </c>
      <c r="G68" s="75"/>
    </row>
    <row r="69" spans="2:7" ht="21" customHeight="1">
      <c r="B69" t="s">
        <v>41</v>
      </c>
      <c r="E69" s="24" t="s">
        <v>76</v>
      </c>
      <c r="F69" s="23" t="s">
        <v>77</v>
      </c>
      <c r="G69" s="23"/>
    </row>
  </sheetData>
  <mergeCells count="18">
    <mergeCell ref="F62:G62"/>
    <mergeCell ref="F63:G63"/>
    <mergeCell ref="F64:G64"/>
    <mergeCell ref="F66:G66"/>
    <mergeCell ref="F68:G68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  <ignoredErrors>
    <ignoredError sqref="F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5912-8F0A-41AD-83C6-F211E92B01A5}">
  <dimension ref="A2:J70"/>
  <sheetViews>
    <sheetView topLeftCell="A21" workbookViewId="0">
      <selection activeCell="J42" sqref="J42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108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E20+'4-2023'!G20</f>
        <v>458</v>
      </c>
      <c r="H20" s="7">
        <f>G20*D20</f>
        <v>22900000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E21+'4-2023'!G21</f>
        <v>100</v>
      </c>
      <c r="H21" s="7">
        <f>G21*D21</f>
        <v>3000000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25900000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/>
      <c r="H23" s="17"/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/>
      <c r="G26" s="11"/>
      <c r="H26" s="21"/>
    </row>
    <row r="27" spans="1:8">
      <c r="A27" s="5"/>
      <c r="B27" s="6" t="s">
        <v>11</v>
      </c>
      <c r="C27" s="5" t="s">
        <v>55</v>
      </c>
      <c r="D27" s="18">
        <v>5000</v>
      </c>
      <c r="E27" s="5">
        <v>32</v>
      </c>
      <c r="F27" s="17">
        <f>E27*D27</f>
        <v>160000</v>
      </c>
      <c r="G27" s="5">
        <f>E27+'4-2023'!G27</f>
        <v>32</v>
      </c>
      <c r="H27" s="7">
        <f>G27*D27</f>
        <v>160000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</v>
      </c>
      <c r="F28" s="17">
        <f>E28*D28</f>
        <v>40000</v>
      </c>
      <c r="G28" s="5">
        <f>E28+'4-2023'!G28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E29+'4-2023'!G29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700000</v>
      </c>
      <c r="G31" s="11"/>
      <c r="H31" s="10">
        <f>SUM(H27:H30)</f>
        <v>700000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18700000</v>
      </c>
      <c r="G32" s="11"/>
      <c r="H32" s="10">
        <f>SUM(H22,H26,H31)</f>
        <v>26600000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610</v>
      </c>
      <c r="F35" s="17">
        <f>E35*D35</f>
        <v>9150000</v>
      </c>
      <c r="G35" s="5">
        <f>E35+'4-2023'!G35</f>
        <v>760</v>
      </c>
      <c r="H35" s="7">
        <f>G35*D35</f>
        <v>11400000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E36+'4-2023'!G36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9150000</v>
      </c>
      <c r="G37" s="11"/>
      <c r="H37" s="10">
        <f>SUM(H33:H36)</f>
        <v>84132000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E38+'4-2023'!G38</f>
        <v>3493</v>
      </c>
      <c r="H38" s="7">
        <f>G38*D38</f>
        <v>3493000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E39+'4-2023'!G39</f>
        <v>1388</v>
      </c>
      <c r="H39" s="7">
        <f>G39*D39</f>
        <v>1249200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E40+'4-2023'!G40</f>
        <v>4060</v>
      </c>
      <c r="H40" s="7">
        <f>G40*D40</f>
        <v>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E41+'4-2023'!G41</f>
        <v>4380</v>
      </c>
      <c r="H41" s="7">
        <f>G41*D41</f>
        <v>3942000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E42+'4-2023'!G42</f>
        <v>3450</v>
      </c>
      <c r="H42" s="7">
        <f>G42*D42</f>
        <v>5175000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17919200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39720000</v>
      </c>
      <c r="G44" s="11"/>
      <c r="H44" s="10">
        <f>SUM(H19+H32+H37+H43)</f>
        <v>130651200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150</v>
      </c>
      <c r="F45" s="17">
        <f>E45*D45</f>
        <v>2400000</v>
      </c>
      <c r="G45" s="5">
        <f>E45+'4-2023'!G45</f>
        <v>249</v>
      </c>
      <c r="H45" s="7">
        <f>G45*D45</f>
        <v>3984000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E46+'4-2023'!G46</f>
        <v>55</v>
      </c>
      <c r="H46" s="7">
        <f>G46*D46</f>
        <v>3392400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E47+'4-2023'!G47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>
        <v>8</v>
      </c>
      <c r="F50" s="17">
        <f>E50*D50</f>
        <v>20000000</v>
      </c>
      <c r="G50" s="5">
        <f>E50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>
        <v>4</v>
      </c>
      <c r="F51" s="17">
        <f>E51*D51</f>
        <v>1600000</v>
      </c>
      <c r="G51" s="5">
        <f>E51+'4-2023'!G50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E52+'4-2023'!G51</f>
        <v>16</v>
      </c>
      <c r="H52" s="7">
        <f>G52*D52</f>
        <v>6400000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31084000</v>
      </c>
      <c r="G53" s="11"/>
      <c r="H53" s="10">
        <f>SUM(H45:H52)</f>
        <v>35626000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E54+'4-2023'!G53</f>
        <v>5</v>
      </c>
      <c r="H54" s="7">
        <f>G54*D54</f>
        <v>4000000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E55+'4-2023'!G54</f>
        <v>2</v>
      </c>
      <c r="H55" s="7">
        <f>G55*D55</f>
        <v>600000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4600000</v>
      </c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32184000</v>
      </c>
      <c r="G57" s="11"/>
      <c r="H57" s="10">
        <f>SUM(H53,H56)</f>
        <v>40226000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71904000</v>
      </c>
      <c r="G58" s="11"/>
      <c r="H58" s="10">
        <f>SUM(H44,H57)</f>
        <v>170877200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7190400</v>
      </c>
      <c r="G59" s="11"/>
      <c r="H59" s="10">
        <f>H58*0.1</f>
        <v>17087720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79094400</v>
      </c>
      <c r="G60" s="11"/>
      <c r="H60" s="10">
        <f>SUM(H58:H59)</f>
        <v>187964920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5" t="s">
        <v>75</v>
      </c>
      <c r="G63" s="75"/>
    </row>
    <row r="64" spans="1:10" ht="21" customHeight="1">
      <c r="B64" s="25" t="s">
        <v>81</v>
      </c>
      <c r="E64" s="24" t="s">
        <v>76</v>
      </c>
      <c r="F64" s="75" t="s">
        <v>79</v>
      </c>
      <c r="G64" s="75"/>
    </row>
    <row r="65" spans="2:7" ht="21" customHeight="1">
      <c r="B65" s="23" t="s">
        <v>80</v>
      </c>
      <c r="E65" s="24" t="s">
        <v>76</v>
      </c>
      <c r="F65" s="75" t="s">
        <v>78</v>
      </c>
      <c r="G65" s="75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5" t="s">
        <v>83</v>
      </c>
      <c r="G67" s="75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5" t="s">
        <v>84</v>
      </c>
      <c r="G69" s="75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CA40-C8D6-4E99-B543-F98F095C5573}">
  <dimension ref="A2:J70"/>
  <sheetViews>
    <sheetView topLeftCell="A21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111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E20+'5-2023'!G20</f>
        <v>758</v>
      </c>
      <c r="H20" s="7">
        <f>G20*D20</f>
        <v>37900000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E21+'5-2023'!G21</f>
        <v>200</v>
      </c>
      <c r="H21" s="7">
        <f>G21*D21</f>
        <v>6000000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43900000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E23+'5-2023'!G23</f>
        <v>50</v>
      </c>
      <c r="H23" s="7">
        <f>G23*D23</f>
        <v>1000000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>
        <v>150</v>
      </c>
      <c r="F27" s="17">
        <f>E27*D27</f>
        <v>750000</v>
      </c>
      <c r="G27" s="5">
        <f>E27+'5-2023'!G27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/>
      <c r="F28" s="17"/>
      <c r="G28" s="5">
        <f>E28+'5-2023'!G28</f>
        <v>4</v>
      </c>
      <c r="H28" s="7">
        <f>G28*D28</f>
        <v>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/>
      <c r="F29" s="17"/>
      <c r="G29" s="5">
        <f>E29+'5-2023'!G29</f>
        <v>10</v>
      </c>
      <c r="H29" s="7">
        <f>G29*D29</f>
        <v>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750000</v>
      </c>
      <c r="G31" s="11"/>
      <c r="H31" s="10">
        <f>SUM(H27:H30)</f>
        <v>1450000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19750000</v>
      </c>
      <c r="G32" s="11"/>
      <c r="H32" s="10">
        <f>SUM(H22,H26,H31)</f>
        <v>46350000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E35+'5-2023'!G35</f>
        <v>1660</v>
      </c>
      <c r="H35" s="7">
        <f>G35*D35</f>
        <v>24900000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97632000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E38+'5-2023'!G38</f>
        <v>5493</v>
      </c>
      <c r="H38" s="7">
        <f>G38*D38</f>
        <v>5493000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E39+'5-2023'!G39</f>
        <v>2388</v>
      </c>
      <c r="H39" s="7">
        <f>G39*D39</f>
        <v>2149200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E40+'5-2023'!G40</f>
        <v>7060</v>
      </c>
      <c r="H40" s="7">
        <f>G40*D40</f>
        <v>7060000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E41+'5-2023'!G41</f>
        <v>7680</v>
      </c>
      <c r="H41" s="7">
        <f>G41*D41</f>
        <v>6912000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E42+'5-2023'!G42</f>
        <v>5450</v>
      </c>
      <c r="H42" s="7">
        <f>G42*D42</f>
        <v>8175000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29789200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45120000</v>
      </c>
      <c r="G44" s="11"/>
      <c r="H44" s="10">
        <f>SUM(H19+H32+H37+H43)</f>
        <v>175771200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E45+'5-2023'!G45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E46+'5-2023'!G46</f>
        <v>105</v>
      </c>
      <c r="H46" s="7">
        <f>G46*D46</f>
        <v>6476400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E47+'5-2023'!G47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E48+'5-2023'!G48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E50+'5-2023'!G50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E51+'5-2023'!G51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>
        <v>10</v>
      </c>
      <c r="F52" s="17">
        <f>E52*D52</f>
        <v>4000000</v>
      </c>
      <c r="G52" s="5">
        <f>E52+'5-2023'!G52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8684000</v>
      </c>
      <c r="G53" s="11"/>
      <c r="H53" s="10">
        <f>SUM(H45:H52)</f>
        <v>44310000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E54+'5-2023'!G54</f>
        <v>6</v>
      </c>
      <c r="H54" s="7">
        <f>G54*D54</f>
        <v>4800000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E55+'5-2023'!G55</f>
        <v>3</v>
      </c>
      <c r="H55" s="7">
        <f>G55*D55</f>
        <v>900000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5700000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9784000</v>
      </c>
      <c r="G57" s="11"/>
      <c r="H57" s="10">
        <f>SUM(H53,H56)</f>
        <v>50010000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54904000</v>
      </c>
      <c r="G58" s="11"/>
      <c r="H58" s="10">
        <f>SUM(H44,H57)</f>
        <v>225781200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5490400</v>
      </c>
      <c r="G59" s="11"/>
      <c r="H59" s="10">
        <f>H58*0.1</f>
        <v>22578120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60394400</v>
      </c>
      <c r="G60" s="11"/>
      <c r="H60" s="10">
        <f>SUM(H58:H59)</f>
        <v>248359320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5" t="s">
        <v>75</v>
      </c>
      <c r="G63" s="75"/>
    </row>
    <row r="64" spans="1:10" ht="21" customHeight="1">
      <c r="B64" s="25" t="s">
        <v>81</v>
      </c>
      <c r="E64" s="24" t="s">
        <v>76</v>
      </c>
      <c r="F64" s="75" t="s">
        <v>79</v>
      </c>
      <c r="G64" s="75"/>
    </row>
    <row r="65" spans="2:7" ht="21" customHeight="1">
      <c r="B65" s="23" t="s">
        <v>80</v>
      </c>
      <c r="E65" s="24" t="s">
        <v>76</v>
      </c>
      <c r="F65" s="75" t="s">
        <v>78</v>
      </c>
      <c r="G65" s="75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5"/>
      <c r="G67" s="75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5" t="s">
        <v>84</v>
      </c>
      <c r="G69" s="75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E32A-A7DF-4025-9AEF-9DE8C060ACCD}">
  <dimension ref="A2:J70"/>
  <sheetViews>
    <sheetView topLeftCell="A34" workbookViewId="0">
      <selection activeCell="G28" sqref="G28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151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E20+'6-2023'!G20</f>
        <v>1058</v>
      </c>
      <c r="H20" s="7">
        <f>G20*D20</f>
        <v>52900000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100</v>
      </c>
      <c r="F21" s="17">
        <f>E21*D21</f>
        <v>3000000</v>
      </c>
      <c r="G21" s="5">
        <f>E21+'6-2023'!G21</f>
        <v>300</v>
      </c>
      <c r="H21" s="7">
        <f>G21*D21</f>
        <v>9000000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18000000</v>
      </c>
      <c r="G22" s="11"/>
      <c r="H22" s="10">
        <f>SUM(H20:H21)</f>
        <v>61900000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>
        <v>50</v>
      </c>
      <c r="F23" s="17">
        <f>E23*D23</f>
        <v>1000000</v>
      </c>
      <c r="G23" s="5">
        <f>E23+'6-2023'!G23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/>
      <c r="F24" s="17"/>
      <c r="G24" s="5"/>
      <c r="H24" s="17"/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</v>
      </c>
      <c r="G26" s="11"/>
      <c r="H26" s="10">
        <f>SUM(H23:H25)</f>
        <v>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E27+'6-2023'!G27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40</v>
      </c>
      <c r="F28" s="17">
        <f>E28*D28</f>
        <v>400000</v>
      </c>
      <c r="G28" s="5">
        <f>E28+'6-2023'!G28</f>
        <v>44</v>
      </c>
      <c r="H28" s="7">
        <f>G28*D28</f>
        <v>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E29+'5-2023'!G29</f>
        <v>20</v>
      </c>
      <c r="H29" s="7">
        <f>G29*D29</f>
        <v>1000000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900000</v>
      </c>
      <c r="G31" s="11"/>
      <c r="H31" s="10">
        <f>SUM(H27:H30)</f>
        <v>2350000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19900000</v>
      </c>
      <c r="G32" s="11"/>
      <c r="H32" s="10">
        <f>SUM(H22,H26,H31)</f>
        <v>66250000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E35+'6-2023'!G35</f>
        <v>2560</v>
      </c>
      <c r="H35" s="7">
        <f>G35*D35</f>
        <v>38400000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E36+'5-2023'!G36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111132000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2000</v>
      </c>
      <c r="F38" s="17">
        <f>E38*D38</f>
        <v>2000000</v>
      </c>
      <c r="G38" s="5">
        <f>E38+'6-2023'!G38</f>
        <v>7493</v>
      </c>
      <c r="H38" s="7">
        <f>G38*D38</f>
        <v>7493000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E39+'6-2023'!G39</f>
        <v>3388</v>
      </c>
      <c r="H39" s="7">
        <f>G39*D39</f>
        <v>3049200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3000</v>
      </c>
      <c r="F40" s="17">
        <f>E40*D40</f>
        <v>3000000</v>
      </c>
      <c r="G40" s="5">
        <f>E40+'6-2023'!G40</f>
        <v>10060</v>
      </c>
      <c r="H40" s="7">
        <f>G40*D40</f>
        <v>10060000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3300</v>
      </c>
      <c r="F41" s="17">
        <f>E41*D41</f>
        <v>2970000</v>
      </c>
      <c r="G41" s="5">
        <f>E41+'6-2023'!G41</f>
        <v>10980</v>
      </c>
      <c r="H41" s="7">
        <f>G41*D41</f>
        <v>9882000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2000</v>
      </c>
      <c r="F42" s="17">
        <f>E42*D42</f>
        <v>3000000</v>
      </c>
      <c r="G42" s="5">
        <f>E42+'6-2023'!G42</f>
        <v>7450</v>
      </c>
      <c r="H42" s="7">
        <f>G42*D42</f>
        <v>11175000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11870000</v>
      </c>
      <c r="G43" s="15"/>
      <c r="H43" s="10">
        <f>SUM(H38:H42)</f>
        <v>41659200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45270000</v>
      </c>
      <c r="G44" s="11"/>
      <c r="H44" s="10">
        <f>SUM(H19+H32+H37+H43)</f>
        <v>221041200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/>
      <c r="F45" s="17"/>
      <c r="G45" s="5">
        <f>E45+'6-2023'!G45</f>
        <v>349</v>
      </c>
      <c r="H45" s="7">
        <f>G45*D45</f>
        <v>5584000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>
        <v>50</v>
      </c>
      <c r="F46" s="17">
        <f>E46*D46</f>
        <v>3084000</v>
      </c>
      <c r="G46" s="5">
        <f>E46+'6-2023'!G46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E47+'6-2023'!G47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E48+'6-2023'!G48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/>
      <c r="F49" s="17"/>
      <c r="G49" s="5"/>
      <c r="H49" s="7"/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E50+'6-2023'!G50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E51+'6-2023'!G51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E52+'6-2023'!G52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3084000</v>
      </c>
      <c r="G53" s="11"/>
      <c r="H53" s="10">
        <f>SUM(H45:H52)</f>
        <v>47394000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E54+'6-2023'!G54</f>
        <v>7</v>
      </c>
      <c r="H54" s="7">
        <f>G54*D54</f>
        <v>5600000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E55+'6-2023'!G55</f>
        <v>4</v>
      </c>
      <c r="H55" s="7">
        <f>G55*D55</f>
        <v>1200000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6800000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4184000</v>
      </c>
      <c r="G57" s="11"/>
      <c r="H57" s="10">
        <f>SUM(H53,H56)</f>
        <v>54194000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49454000</v>
      </c>
      <c r="G58" s="11"/>
      <c r="H58" s="10">
        <f>SUM(H44,H57)</f>
        <v>275235200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4945400</v>
      </c>
      <c r="G59" s="11"/>
      <c r="H59" s="10">
        <f>H58*0.1</f>
        <v>27523520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54399400</v>
      </c>
      <c r="G60" s="11"/>
      <c r="H60" s="10">
        <f>SUM(H58:H59)</f>
        <v>302758720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5" t="s">
        <v>75</v>
      </c>
      <c r="G63" s="75"/>
    </row>
    <row r="64" spans="1:10" ht="21" customHeight="1">
      <c r="B64" s="25" t="s">
        <v>81</v>
      </c>
      <c r="E64" s="24" t="s">
        <v>76</v>
      </c>
      <c r="F64" s="75" t="s">
        <v>79</v>
      </c>
      <c r="G64" s="75"/>
    </row>
    <row r="65" spans="2:7" ht="21" customHeight="1">
      <c r="B65" s="23" t="s">
        <v>80</v>
      </c>
      <c r="E65" s="24" t="s">
        <v>76</v>
      </c>
      <c r="F65" s="75" t="s">
        <v>78</v>
      </c>
      <c r="G65" s="75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5"/>
      <c r="G67" s="75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5" t="s">
        <v>84</v>
      </c>
      <c r="G69" s="75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F63:G63"/>
    <mergeCell ref="F64:G64"/>
    <mergeCell ref="F65:G65"/>
    <mergeCell ref="F67:G67"/>
    <mergeCell ref="F69:G69"/>
    <mergeCell ref="A12:H12"/>
    <mergeCell ref="A14:A15"/>
    <mergeCell ref="B14:B15"/>
    <mergeCell ref="C14:C15"/>
    <mergeCell ref="D14:D15"/>
    <mergeCell ref="E14:F14"/>
    <mergeCell ref="G14:H14"/>
    <mergeCell ref="A10:H10"/>
    <mergeCell ref="A2:H2"/>
    <mergeCell ref="A3:H3"/>
    <mergeCell ref="A4:H4"/>
    <mergeCell ref="B6:H6"/>
    <mergeCell ref="B7:H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9EF5-F89B-4B47-A1D8-5EFA6F273E63}">
  <dimension ref="A2:J70"/>
  <sheetViews>
    <sheetView topLeftCell="A46" workbookViewId="0">
      <selection activeCell="J66" sqref="J66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152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E20+'7-2023'!G20</f>
        <v>1358</v>
      </c>
      <c r="H20" s="7">
        <f>G20*D20</f>
        <v>67900000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>
        <v>50</v>
      </c>
      <c r="F21" s="17">
        <f>E21*D21</f>
        <v>1500000</v>
      </c>
      <c r="G21" s="5">
        <f>E21+'7-2023'!G21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16500000</v>
      </c>
      <c r="G22" s="11"/>
      <c r="H22" s="10">
        <f>SUM(H20:H21)</f>
        <v>78400000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E24+'7-2023'!G24</f>
        <v>400</v>
      </c>
      <c r="H24" s="7">
        <f>G24*D24</f>
        <v>10000000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/>
      <c r="F25" s="17"/>
      <c r="G25" s="5"/>
      <c r="H25" s="17"/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10000000</v>
      </c>
      <c r="G26" s="11"/>
      <c r="H26" s="10">
        <f>SUM(H23:H25)</f>
        <v>12000000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E27+'7-2023'!G27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100</v>
      </c>
      <c r="F28" s="17">
        <f>E28*D28</f>
        <v>1000000</v>
      </c>
      <c r="G28" s="5">
        <f>E28+'7-2023'!G28</f>
        <v>144</v>
      </c>
      <c r="H28" s="7">
        <f>G28*D28</f>
        <v>1440000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E29+'7-2023'!G29</f>
        <v>30</v>
      </c>
      <c r="H29" s="7">
        <f>G29*D29</f>
        <v>1500000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1500000</v>
      </c>
      <c r="G31" s="11"/>
      <c r="H31" s="10">
        <f>SUM(H27:H30)</f>
        <v>3850000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28000000</v>
      </c>
      <c r="G32" s="11"/>
      <c r="H32" s="10">
        <f>SUM(H22,H26,H31)</f>
        <v>94250000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900</v>
      </c>
      <c r="F35" s="17">
        <f>E35*D35</f>
        <v>13500000</v>
      </c>
      <c r="G35" s="5">
        <f>E35+'7-2023'!G35</f>
        <v>3460</v>
      </c>
      <c r="H35" s="7">
        <f>G35*D35</f>
        <v>51900000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13500000</v>
      </c>
      <c r="G37" s="11"/>
      <c r="H37" s="10">
        <f>SUM(H33:H36)</f>
        <v>124632000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E38+'7-2023'!G38</f>
        <v>8493</v>
      </c>
      <c r="H38" s="7">
        <f>G38*D38</f>
        <v>8493000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E39+'7-2023'!G39</f>
        <v>4388</v>
      </c>
      <c r="H39" s="7">
        <f>G39*D39</f>
        <v>3949200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E40+'7-2023'!G40</f>
        <v>12060</v>
      </c>
      <c r="H40" s="7">
        <f>G40*D40</f>
        <v>12060000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E41+'7-2023'!G41</f>
        <v>13180</v>
      </c>
      <c r="H41" s="7">
        <f>G41*D41</f>
        <v>11862000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E42+'7-2023'!G42</f>
        <v>10450</v>
      </c>
      <c r="H42" s="7">
        <f>G42*D42</f>
        <v>15675000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52039200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51880000</v>
      </c>
      <c r="G44" s="11"/>
      <c r="H44" s="10">
        <f>SUM(H19+H32+H37+H43)</f>
        <v>272921200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100</v>
      </c>
      <c r="F45" s="17">
        <f>E45*D45</f>
        <v>1600000</v>
      </c>
      <c r="G45" s="5">
        <f>E45+'7-2023'!G45</f>
        <v>449</v>
      </c>
      <c r="H45" s="7">
        <f>G45*D45</f>
        <v>7184000</v>
      </c>
      <c r="J45" s="31"/>
    </row>
    <row r="46" spans="1:10">
      <c r="A46" s="5"/>
      <c r="B46" s="12" t="s">
        <v>12</v>
      </c>
      <c r="C46" s="5" t="s">
        <v>55</v>
      </c>
      <c r="D46" s="17">
        <v>61680</v>
      </c>
      <c r="E46" s="5"/>
      <c r="F46" s="17"/>
      <c r="G46" s="5">
        <f>E46+'7-2023'!G46</f>
        <v>155</v>
      </c>
      <c r="H46" s="7">
        <f>G46*D46</f>
        <v>9560400</v>
      </c>
    </row>
    <row r="47" spans="1:10">
      <c r="A47" s="5"/>
      <c r="B47" s="6" t="s">
        <v>50</v>
      </c>
      <c r="C47" s="5" t="s">
        <v>55</v>
      </c>
      <c r="D47" s="17">
        <v>22400</v>
      </c>
      <c r="E47" s="5"/>
      <c r="F47" s="17"/>
      <c r="G47" s="5">
        <f>E47+'7-2023'!G47</f>
        <v>6</v>
      </c>
      <c r="H47" s="7">
        <f>G47*D47</f>
        <v>134400</v>
      </c>
    </row>
    <row r="48" spans="1:10">
      <c r="A48" s="5"/>
      <c r="B48" s="6" t="s">
        <v>13</v>
      </c>
      <c r="C48" s="5" t="s">
        <v>57</v>
      </c>
      <c r="D48" s="17">
        <v>9600</v>
      </c>
      <c r="E48" s="5"/>
      <c r="F48" s="17"/>
      <c r="G48" s="5">
        <f>E48+'7-2023'!G48</f>
        <v>12</v>
      </c>
      <c r="H48" s="7">
        <f t="shared" ref="H48" si="0">G48*D48</f>
        <v>115200</v>
      </c>
    </row>
    <row r="49" spans="1:10">
      <c r="A49" s="5"/>
      <c r="B49" s="6" t="s">
        <v>68</v>
      </c>
      <c r="C49" s="5" t="s">
        <v>55</v>
      </c>
      <c r="D49" s="17"/>
      <c r="E49" s="5">
        <v>480</v>
      </c>
      <c r="F49" s="17">
        <v>3570300</v>
      </c>
      <c r="G49" s="5">
        <f>E49+'7-2023'!G49</f>
        <v>480</v>
      </c>
      <c r="H49" s="7">
        <f>F49</f>
        <v>3570300</v>
      </c>
    </row>
    <row r="50" spans="1:10">
      <c r="A50" s="5"/>
      <c r="B50" s="6" t="s">
        <v>110</v>
      </c>
      <c r="C50" s="5" t="s">
        <v>55</v>
      </c>
      <c r="D50" s="17">
        <v>2500000</v>
      </c>
      <c r="E50" s="5"/>
      <c r="F50" s="17"/>
      <c r="G50" s="5">
        <f>E50+'7-2023'!G50</f>
        <v>8</v>
      </c>
      <c r="H50" s="7">
        <f t="shared" ref="H50" si="1">G50*D50</f>
        <v>20000000</v>
      </c>
    </row>
    <row r="51" spans="1:10">
      <c r="A51" s="5"/>
      <c r="B51" s="6" t="s">
        <v>69</v>
      </c>
      <c r="C51" s="5" t="s">
        <v>55</v>
      </c>
      <c r="D51" s="17">
        <v>400000</v>
      </c>
      <c r="E51" s="5"/>
      <c r="F51" s="17"/>
      <c r="G51" s="5">
        <f>E51+'7-2023'!G51</f>
        <v>4</v>
      </c>
      <c r="H51" s="7">
        <f>G51*D51</f>
        <v>1600000</v>
      </c>
    </row>
    <row r="52" spans="1:10">
      <c r="A52" s="5"/>
      <c r="B52" s="6" t="s">
        <v>70</v>
      </c>
      <c r="C52" s="5" t="s">
        <v>55</v>
      </c>
      <c r="D52" s="17">
        <v>400000</v>
      </c>
      <c r="E52" s="5"/>
      <c r="F52" s="17"/>
      <c r="G52" s="5">
        <f>E52+'7-2023'!G52</f>
        <v>26</v>
      </c>
      <c r="H52" s="7">
        <f>G52*D52</f>
        <v>10400000</v>
      </c>
    </row>
    <row r="53" spans="1:10" ht="14.25" customHeight="1">
      <c r="A53" s="8" t="s">
        <v>27</v>
      </c>
      <c r="B53" s="16" t="s">
        <v>48</v>
      </c>
      <c r="C53" s="8" t="s">
        <v>82</v>
      </c>
      <c r="D53" s="21"/>
      <c r="E53" s="8"/>
      <c r="F53" s="21">
        <f>SUM(F45:F52)</f>
        <v>5170300</v>
      </c>
      <c r="G53" s="11"/>
      <c r="H53" s="10">
        <f>SUM(H45:H52)</f>
        <v>52564300</v>
      </c>
      <c r="J53" s="31"/>
    </row>
    <row r="54" spans="1:10">
      <c r="A54" s="5"/>
      <c r="B54" s="6" t="s">
        <v>14</v>
      </c>
      <c r="C54" s="5" t="s">
        <v>72</v>
      </c>
      <c r="D54" s="17">
        <v>800000</v>
      </c>
      <c r="E54" s="5">
        <v>1</v>
      </c>
      <c r="F54" s="17">
        <f>E54*D54</f>
        <v>800000</v>
      </c>
      <c r="G54" s="5">
        <f>E54+'7-2023'!G54</f>
        <v>8</v>
      </c>
      <c r="H54" s="7">
        <f>G54*D54</f>
        <v>6400000</v>
      </c>
    </row>
    <row r="55" spans="1:10">
      <c r="A55" s="5"/>
      <c r="B55" s="6" t="s">
        <v>71</v>
      </c>
      <c r="C55" s="5" t="s">
        <v>72</v>
      </c>
      <c r="D55" s="17">
        <v>300000</v>
      </c>
      <c r="E55" s="5">
        <v>1</v>
      </c>
      <c r="F55" s="17">
        <f>E55*D55</f>
        <v>300000</v>
      </c>
      <c r="G55" s="5">
        <f>E55+'7-2023'!G55</f>
        <v>5</v>
      </c>
      <c r="H55" s="7">
        <f>G55*D55</f>
        <v>1500000</v>
      </c>
    </row>
    <row r="56" spans="1:10" ht="15">
      <c r="A56" s="8" t="s">
        <v>29</v>
      </c>
      <c r="B56" s="9" t="s">
        <v>49</v>
      </c>
      <c r="C56" s="8" t="s">
        <v>82</v>
      </c>
      <c r="D56" s="21"/>
      <c r="E56" s="8"/>
      <c r="F56" s="21">
        <f>SUM(F54:F55)</f>
        <v>1100000</v>
      </c>
      <c r="G56" s="11"/>
      <c r="H56" s="10">
        <f>SUM(H54:H55)</f>
        <v>7900000</v>
      </c>
      <c r="J56" s="31"/>
    </row>
    <row r="57" spans="1:10" ht="15">
      <c r="A57" s="8" t="s">
        <v>30</v>
      </c>
      <c r="B57" s="8" t="s">
        <v>34</v>
      </c>
      <c r="C57" s="8" t="s">
        <v>82</v>
      </c>
      <c r="D57" s="21"/>
      <c r="E57" s="8"/>
      <c r="F57" s="21">
        <f>SUM(F53,F56)</f>
        <v>6270300</v>
      </c>
      <c r="G57" s="11"/>
      <c r="H57" s="10">
        <f>SUM(H53,H56)</f>
        <v>60464300</v>
      </c>
    </row>
    <row r="58" spans="1:10" ht="15">
      <c r="A58" s="8" t="s">
        <v>31</v>
      </c>
      <c r="B58" s="8" t="s">
        <v>73</v>
      </c>
      <c r="C58" s="8" t="s">
        <v>82</v>
      </c>
      <c r="D58" s="21"/>
      <c r="E58" s="8"/>
      <c r="F58" s="21">
        <f>SUM(F44,F57)</f>
        <v>58150300</v>
      </c>
      <c r="G58" s="11"/>
      <c r="H58" s="10">
        <f>SUM(H44,H57)</f>
        <v>333385500</v>
      </c>
    </row>
    <row r="59" spans="1:10" ht="15">
      <c r="A59" s="8" t="s">
        <v>32</v>
      </c>
      <c r="B59" s="11" t="s">
        <v>15</v>
      </c>
      <c r="C59" s="8" t="s">
        <v>82</v>
      </c>
      <c r="D59" s="21"/>
      <c r="E59" s="8"/>
      <c r="F59" s="21">
        <f>F58*0.1</f>
        <v>5815030</v>
      </c>
      <c r="G59" s="11"/>
      <c r="H59" s="10">
        <f>H58*0.1</f>
        <v>33338550</v>
      </c>
    </row>
    <row r="60" spans="1:10" ht="15">
      <c r="A60" s="8" t="s">
        <v>33</v>
      </c>
      <c r="B60" s="8" t="s">
        <v>35</v>
      </c>
      <c r="C60" s="8" t="s">
        <v>82</v>
      </c>
      <c r="D60" s="21"/>
      <c r="E60" s="8"/>
      <c r="F60" s="21">
        <f>SUM(F58:F59)</f>
        <v>63965330</v>
      </c>
      <c r="G60" s="11"/>
      <c r="H60" s="10">
        <f>SUM(H58:H59)</f>
        <v>366724050</v>
      </c>
      <c r="I60" s="31"/>
      <c r="J60" s="31"/>
    </row>
    <row r="61" spans="1:10" ht="15">
      <c r="A61" s="26"/>
      <c r="B61" s="27"/>
      <c r="C61" s="26"/>
      <c r="D61" s="28"/>
      <c r="E61" s="26"/>
      <c r="F61" s="28"/>
      <c r="G61" s="29"/>
      <c r="H61" s="30"/>
    </row>
    <row r="62" spans="1:10" ht="18" customHeight="1">
      <c r="B62" s="2" t="s">
        <v>5</v>
      </c>
    </row>
    <row r="63" spans="1:10" ht="21" customHeight="1">
      <c r="B63" s="23" t="s">
        <v>74</v>
      </c>
      <c r="E63" s="24" t="s">
        <v>76</v>
      </c>
      <c r="F63" s="75" t="s">
        <v>75</v>
      </c>
      <c r="G63" s="75"/>
    </row>
    <row r="64" spans="1:10" ht="21" customHeight="1">
      <c r="B64" s="25" t="s">
        <v>81</v>
      </c>
      <c r="E64" s="24" t="s">
        <v>76</v>
      </c>
      <c r="F64" s="75" t="s">
        <v>79</v>
      </c>
      <c r="G64" s="75"/>
    </row>
    <row r="65" spans="2:7" ht="21" customHeight="1">
      <c r="B65" s="23" t="s">
        <v>80</v>
      </c>
      <c r="E65" s="24" t="s">
        <v>76</v>
      </c>
      <c r="F65" s="75" t="s">
        <v>78</v>
      </c>
      <c r="G65" s="75"/>
    </row>
    <row r="66" spans="2:7" ht="18" customHeight="1">
      <c r="B66" s="2" t="s">
        <v>1</v>
      </c>
      <c r="F66" s="23"/>
      <c r="G66" s="23"/>
    </row>
    <row r="67" spans="2:7" ht="21" customHeight="1">
      <c r="B67" t="s">
        <v>42</v>
      </c>
      <c r="E67" s="24" t="s">
        <v>76</v>
      </c>
      <c r="F67" s="75"/>
      <c r="G67" s="75"/>
    </row>
    <row r="68" spans="2:7" ht="18" customHeight="1">
      <c r="B68" s="2" t="s">
        <v>2</v>
      </c>
      <c r="F68" s="23"/>
      <c r="G68" s="23"/>
    </row>
    <row r="69" spans="2:7" ht="21" customHeight="1">
      <c r="B69" t="s">
        <v>40</v>
      </c>
      <c r="E69" s="24" t="s">
        <v>76</v>
      </c>
      <c r="F69" s="75" t="s">
        <v>84</v>
      </c>
      <c r="G69" s="75"/>
    </row>
    <row r="70" spans="2:7" ht="21" customHeight="1">
      <c r="B70" t="s">
        <v>41</v>
      </c>
      <c r="E70" s="24" t="s">
        <v>76</v>
      </c>
      <c r="F70" s="23" t="s">
        <v>77</v>
      </c>
      <c r="G70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3:G63"/>
    <mergeCell ref="F64:G64"/>
    <mergeCell ref="F65:G65"/>
    <mergeCell ref="F67:G67"/>
    <mergeCell ref="F69:G69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8505-F198-4A29-881C-CB1D7DA636D5}">
  <dimension ref="A2:J72"/>
  <sheetViews>
    <sheetView topLeftCell="A36" workbookViewId="0">
      <selection activeCell="M61" sqref="M61"/>
    </sheetView>
  </sheetViews>
  <sheetFormatPr defaultRowHeight="14.25"/>
  <cols>
    <col min="1" max="1" width="5.75" style="1" customWidth="1"/>
    <col min="2" max="2" width="53.875" customWidth="1"/>
    <col min="3" max="3" width="13.125" customWidth="1"/>
    <col min="4" max="4" width="13.5" customWidth="1"/>
    <col min="5" max="5" width="10.125" customWidth="1"/>
    <col min="6" max="6" width="13.25" customWidth="1"/>
    <col min="7" max="7" width="11.25" customWidth="1"/>
    <col min="8" max="8" width="13.75" customWidth="1"/>
    <col min="9" max="9" width="14" customWidth="1"/>
    <col min="10" max="10" width="10.875" bestFit="1" customWidth="1"/>
  </cols>
  <sheetData>
    <row r="2" spans="1:8">
      <c r="A2" s="69" t="s">
        <v>87</v>
      </c>
      <c r="B2" s="69"/>
      <c r="C2" s="69"/>
      <c r="D2" s="69"/>
      <c r="E2" s="69"/>
      <c r="F2" s="69"/>
      <c r="G2" s="69"/>
      <c r="H2" s="69"/>
    </row>
    <row r="3" spans="1:8">
      <c r="A3" s="69" t="s">
        <v>86</v>
      </c>
      <c r="B3" s="69"/>
      <c r="C3" s="69"/>
      <c r="D3" s="69"/>
      <c r="E3" s="69"/>
      <c r="F3" s="69"/>
      <c r="G3" s="69"/>
      <c r="H3" s="69"/>
    </row>
    <row r="4" spans="1:8">
      <c r="A4" s="69" t="s">
        <v>85</v>
      </c>
      <c r="B4" s="69"/>
      <c r="C4" s="69"/>
      <c r="D4" s="69"/>
      <c r="E4" s="69"/>
      <c r="F4" s="69"/>
      <c r="G4" s="69"/>
      <c r="H4" s="69"/>
    </row>
    <row r="6" spans="1:8" ht="15">
      <c r="B6" s="70" t="s">
        <v>88</v>
      </c>
      <c r="C6" s="70"/>
      <c r="D6" s="70"/>
      <c r="E6" s="70"/>
      <c r="F6" s="70"/>
      <c r="G6" s="70"/>
      <c r="H6" s="70"/>
    </row>
    <row r="7" spans="1:8" ht="15">
      <c r="B7" s="70" t="s">
        <v>89</v>
      </c>
      <c r="C7" s="70"/>
      <c r="D7" s="70"/>
      <c r="E7" s="70"/>
      <c r="F7" s="70"/>
      <c r="G7" s="70"/>
      <c r="H7" s="70"/>
    </row>
    <row r="8" spans="1:8" ht="15">
      <c r="B8" s="3"/>
      <c r="C8" s="3"/>
      <c r="D8" s="3"/>
      <c r="E8" s="3"/>
      <c r="F8" s="3"/>
    </row>
    <row r="9" spans="1:8" ht="15">
      <c r="B9" s="3"/>
      <c r="C9" s="3"/>
      <c r="D9" s="3"/>
      <c r="E9" s="3"/>
      <c r="F9" s="3"/>
    </row>
    <row r="10" spans="1:8">
      <c r="A10" s="69" t="s">
        <v>158</v>
      </c>
      <c r="B10" s="69"/>
      <c r="C10" s="69"/>
      <c r="D10" s="69"/>
      <c r="E10" s="69"/>
      <c r="F10" s="69"/>
      <c r="G10" s="69"/>
      <c r="H10" s="69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>
      <c r="A12" s="69" t="s">
        <v>90</v>
      </c>
      <c r="B12" s="69"/>
      <c r="C12" s="69"/>
      <c r="D12" s="69"/>
      <c r="E12" s="69"/>
      <c r="F12" s="69"/>
      <c r="G12" s="69"/>
      <c r="H12" s="69"/>
    </row>
    <row r="14" spans="1:8" ht="30" customHeight="1">
      <c r="A14" s="71" t="s">
        <v>51</v>
      </c>
      <c r="B14" s="71" t="s">
        <v>6</v>
      </c>
      <c r="C14" s="72" t="s">
        <v>36</v>
      </c>
      <c r="D14" s="72" t="s">
        <v>37</v>
      </c>
      <c r="E14" s="74" t="s">
        <v>38</v>
      </c>
      <c r="F14" s="74"/>
      <c r="G14" s="74" t="s">
        <v>39</v>
      </c>
      <c r="H14" s="74"/>
    </row>
    <row r="15" spans="1:8">
      <c r="A15" s="71"/>
      <c r="B15" s="71"/>
      <c r="C15" s="73"/>
      <c r="D15" s="73"/>
      <c r="E15" s="5" t="s">
        <v>7</v>
      </c>
      <c r="F15" s="5" t="s">
        <v>0</v>
      </c>
      <c r="G15" s="5" t="s">
        <v>7</v>
      </c>
      <c r="H15" s="5" t="s">
        <v>0</v>
      </c>
    </row>
    <row r="16" spans="1:8" ht="15.75" customHeight="1">
      <c r="A16" s="19">
        <v>0</v>
      </c>
      <c r="B16" s="19">
        <v>1</v>
      </c>
      <c r="C16" s="20">
        <v>2</v>
      </c>
      <c r="D16" s="20">
        <v>3</v>
      </c>
      <c r="E16" s="19">
        <v>4</v>
      </c>
      <c r="F16" s="19">
        <v>5</v>
      </c>
      <c r="G16" s="19">
        <v>6</v>
      </c>
      <c r="H16" s="19">
        <v>7</v>
      </c>
    </row>
    <row r="17" spans="1:8" ht="15.75" customHeight="1">
      <c r="A17" s="5"/>
      <c r="B17" s="6" t="s">
        <v>3</v>
      </c>
      <c r="C17" s="14" t="s">
        <v>52</v>
      </c>
      <c r="D17" s="18">
        <v>50000</v>
      </c>
      <c r="E17" s="5"/>
      <c r="F17" s="17"/>
      <c r="G17" s="5">
        <v>20</v>
      </c>
      <c r="H17" s="7">
        <f>G17*D17</f>
        <v>1000000</v>
      </c>
    </row>
    <row r="18" spans="1:8" ht="15.75" customHeight="1">
      <c r="A18" s="5"/>
      <c r="B18" s="6" t="s">
        <v>8</v>
      </c>
      <c r="C18" s="14" t="s">
        <v>52</v>
      </c>
      <c r="D18" s="18">
        <v>50000</v>
      </c>
      <c r="E18" s="5"/>
      <c r="F18" s="17"/>
      <c r="G18" s="5">
        <v>20</v>
      </c>
      <c r="H18" s="7">
        <f>G18*D18</f>
        <v>1000000</v>
      </c>
    </row>
    <row r="19" spans="1:8" ht="15">
      <c r="A19" s="8" t="s">
        <v>17</v>
      </c>
      <c r="B19" s="9" t="s">
        <v>43</v>
      </c>
      <c r="C19" s="8" t="s">
        <v>82</v>
      </c>
      <c r="D19" s="10"/>
      <c r="E19" s="11"/>
      <c r="F19" s="21"/>
      <c r="G19" s="11"/>
      <c r="H19" s="10">
        <f>SUM(H17:H18)</f>
        <v>2000000</v>
      </c>
    </row>
    <row r="20" spans="1:8">
      <c r="A20" s="5"/>
      <c r="B20" s="6" t="s">
        <v>16</v>
      </c>
      <c r="C20" s="5" t="s">
        <v>53</v>
      </c>
      <c r="D20" s="18">
        <v>50000</v>
      </c>
      <c r="E20" s="5">
        <v>300</v>
      </c>
      <c r="F20" s="17">
        <f>E20*D20</f>
        <v>15000000</v>
      </c>
      <c r="G20" s="5">
        <f>E20+'8-2023'!G20</f>
        <v>1658</v>
      </c>
      <c r="H20" s="7">
        <f>G20*D20</f>
        <v>82900000</v>
      </c>
    </row>
    <row r="21" spans="1:8">
      <c r="A21" s="5"/>
      <c r="B21" s="6" t="s">
        <v>94</v>
      </c>
      <c r="C21" s="5" t="s">
        <v>54</v>
      </c>
      <c r="D21" s="18">
        <v>30000</v>
      </c>
      <c r="E21" s="5"/>
      <c r="F21" s="17"/>
      <c r="G21" s="5">
        <f>E21+'8-2023'!G21</f>
        <v>350</v>
      </c>
      <c r="H21" s="7">
        <f>G21*D21</f>
        <v>10500000</v>
      </c>
    </row>
    <row r="22" spans="1:8" ht="15">
      <c r="A22" s="8" t="s">
        <v>18</v>
      </c>
      <c r="B22" s="9" t="s">
        <v>44</v>
      </c>
      <c r="C22" s="8" t="s">
        <v>82</v>
      </c>
      <c r="D22" s="10"/>
      <c r="E22" s="11"/>
      <c r="F22" s="21">
        <f>SUM(F20:F21)</f>
        <v>15000000</v>
      </c>
      <c r="G22" s="11"/>
      <c r="H22" s="10">
        <f>SUM(H20:H21)</f>
        <v>93400000</v>
      </c>
    </row>
    <row r="23" spans="1:8">
      <c r="A23" s="5"/>
      <c r="B23" s="6" t="s">
        <v>9</v>
      </c>
      <c r="C23" s="5" t="s">
        <v>54</v>
      </c>
      <c r="D23" s="18">
        <v>20000</v>
      </c>
      <c r="E23" s="5"/>
      <c r="F23" s="17"/>
      <c r="G23" s="5">
        <f>E23+'7-2023'!G23</f>
        <v>100</v>
      </c>
      <c r="H23" s="7">
        <f>G23*D23</f>
        <v>2000000</v>
      </c>
    </row>
    <row r="24" spans="1:8">
      <c r="A24" s="5"/>
      <c r="B24" s="6" t="s">
        <v>95</v>
      </c>
      <c r="C24" s="5" t="s">
        <v>58</v>
      </c>
      <c r="D24" s="18">
        <v>25000</v>
      </c>
      <c r="E24" s="5">
        <v>400</v>
      </c>
      <c r="F24" s="17">
        <f>E24*D24</f>
        <v>10000000</v>
      </c>
      <c r="G24" s="5">
        <f>E24+'8-2023'!G24</f>
        <v>800</v>
      </c>
      <c r="H24" s="7">
        <f>G24*D24</f>
        <v>20000000</v>
      </c>
    </row>
    <row r="25" spans="1:8">
      <c r="A25" s="5"/>
      <c r="B25" s="6" t="s">
        <v>10</v>
      </c>
      <c r="C25" s="5" t="s">
        <v>58</v>
      </c>
      <c r="D25" s="18">
        <v>10000</v>
      </c>
      <c r="E25" s="5">
        <v>900</v>
      </c>
      <c r="F25" s="17">
        <f>E25*D25</f>
        <v>9000000</v>
      </c>
      <c r="G25" s="5">
        <f>E25+'8-2023'!G25</f>
        <v>900</v>
      </c>
      <c r="H25" s="7">
        <f>G25*D25</f>
        <v>9000000</v>
      </c>
    </row>
    <row r="26" spans="1:8" ht="15">
      <c r="A26" s="8" t="s">
        <v>19</v>
      </c>
      <c r="B26" s="9" t="s">
        <v>45</v>
      </c>
      <c r="C26" s="8" t="s">
        <v>82</v>
      </c>
      <c r="D26" s="10"/>
      <c r="E26" s="11"/>
      <c r="F26" s="21">
        <f>SUM(F23:F25)</f>
        <v>19000000</v>
      </c>
      <c r="G26" s="11"/>
      <c r="H26" s="10">
        <f>SUM(H23:H25)</f>
        <v>31000000</v>
      </c>
    </row>
    <row r="27" spans="1:8">
      <c r="A27" s="5"/>
      <c r="B27" s="6" t="s">
        <v>11</v>
      </c>
      <c r="C27" s="5" t="s">
        <v>55</v>
      </c>
      <c r="D27" s="18">
        <v>5000</v>
      </c>
      <c r="E27" s="5"/>
      <c r="F27" s="17"/>
      <c r="G27" s="5">
        <f>E27+'8-2023'!G27</f>
        <v>182</v>
      </c>
      <c r="H27" s="7">
        <f>G27*D27</f>
        <v>910000</v>
      </c>
    </row>
    <row r="28" spans="1:8">
      <c r="A28" s="5"/>
      <c r="B28" s="6" t="s">
        <v>96</v>
      </c>
      <c r="C28" s="5" t="s">
        <v>55</v>
      </c>
      <c r="D28" s="18">
        <v>10000</v>
      </c>
      <c r="E28" s="5">
        <v>156</v>
      </c>
      <c r="F28" s="17">
        <f>E28*D28</f>
        <v>1560000</v>
      </c>
      <c r="G28" s="5">
        <f>E28+'8-2023'!G28</f>
        <v>300</v>
      </c>
      <c r="H28" s="7">
        <f>G28*D28</f>
        <v>3000000</v>
      </c>
    </row>
    <row r="29" spans="1:8">
      <c r="A29" s="5"/>
      <c r="B29" s="6" t="s">
        <v>91</v>
      </c>
      <c r="C29" s="5" t="s">
        <v>56</v>
      </c>
      <c r="D29" s="18">
        <v>50000</v>
      </c>
      <c r="E29" s="5">
        <v>10</v>
      </c>
      <c r="F29" s="17">
        <f>E29*D29</f>
        <v>500000</v>
      </c>
      <c r="G29" s="5">
        <f>E29+'8-2023'!G29</f>
        <v>40</v>
      </c>
      <c r="H29" s="7">
        <f>G29*D29</f>
        <v>2000000</v>
      </c>
    </row>
    <row r="30" spans="1:8">
      <c r="A30" s="5"/>
      <c r="B30" s="6" t="s">
        <v>97</v>
      </c>
      <c r="C30" s="5" t="s">
        <v>56</v>
      </c>
      <c r="D30" s="18">
        <v>50000</v>
      </c>
      <c r="E30" s="5"/>
      <c r="F30" s="17"/>
      <c r="G30" s="5"/>
      <c r="H30" s="17"/>
    </row>
    <row r="31" spans="1:8" ht="15">
      <c r="A31" s="8" t="s">
        <v>20</v>
      </c>
      <c r="B31" s="9" t="s">
        <v>46</v>
      </c>
      <c r="C31" s="8" t="s">
        <v>82</v>
      </c>
      <c r="D31" s="10"/>
      <c r="E31" s="11"/>
      <c r="F31" s="21">
        <f>SUM(F27:F30)</f>
        <v>2060000</v>
      </c>
      <c r="G31" s="11"/>
      <c r="H31" s="10">
        <f>SUM(H27:H30)</f>
        <v>5910000</v>
      </c>
    </row>
    <row r="32" spans="1:8" ht="15">
      <c r="A32" s="8" t="s">
        <v>23</v>
      </c>
      <c r="B32" s="9" t="s">
        <v>21</v>
      </c>
      <c r="C32" s="8" t="s">
        <v>82</v>
      </c>
      <c r="D32" s="10"/>
      <c r="E32" s="11"/>
      <c r="F32" s="21">
        <f>SUM(F22,F26,F31)</f>
        <v>36060000</v>
      </c>
      <c r="G32" s="11"/>
      <c r="H32" s="10">
        <f>SUM(H22,H26,H31)</f>
        <v>130310000</v>
      </c>
    </row>
    <row r="33" spans="1:10" ht="15.75" customHeight="1">
      <c r="A33" s="5"/>
      <c r="B33" s="6" t="s">
        <v>59</v>
      </c>
      <c r="C33" s="14" t="s">
        <v>52</v>
      </c>
      <c r="D33" s="18">
        <v>50000</v>
      </c>
      <c r="E33" s="5"/>
      <c r="F33" s="17"/>
      <c r="G33" s="5">
        <f>E33+'7-2023'!G33</f>
        <v>30</v>
      </c>
      <c r="H33" s="7">
        <f>G33*D33</f>
        <v>1500000</v>
      </c>
    </row>
    <row r="34" spans="1:10" ht="15.75" customHeight="1">
      <c r="A34" s="5"/>
      <c r="B34" s="6" t="s">
        <v>60</v>
      </c>
      <c r="C34" s="14" t="s">
        <v>52</v>
      </c>
      <c r="D34" s="18">
        <v>55000</v>
      </c>
      <c r="E34" s="5"/>
      <c r="F34" s="17"/>
      <c r="G34" s="5"/>
      <c r="H34" s="7"/>
    </row>
    <row r="35" spans="1:10" ht="15.75" customHeight="1">
      <c r="A35" s="5"/>
      <c r="B35" s="6" t="s">
        <v>61</v>
      </c>
      <c r="C35" s="5" t="s">
        <v>62</v>
      </c>
      <c r="D35" s="18">
        <v>15000</v>
      </c>
      <c r="E35" s="5">
        <v>1000</v>
      </c>
      <c r="F35" s="17">
        <f>E35*D35</f>
        <v>15000000</v>
      </c>
      <c r="G35" s="5">
        <f>E35+'8-2023'!G35</f>
        <v>4460</v>
      </c>
      <c r="H35" s="7">
        <f>G35*D35</f>
        <v>66900000</v>
      </c>
    </row>
    <row r="36" spans="1:10" ht="15.75" customHeight="1">
      <c r="A36" s="5"/>
      <c r="B36" s="13" t="s">
        <v>4</v>
      </c>
      <c r="C36" s="5" t="s">
        <v>62</v>
      </c>
      <c r="D36" s="18">
        <v>60000</v>
      </c>
      <c r="E36" s="5"/>
      <c r="F36" s="17"/>
      <c r="G36" s="5">
        <f>E36+'7-2023'!G36</f>
        <v>1187.2</v>
      </c>
      <c r="H36" s="7">
        <f>G36*D36</f>
        <v>71232000</v>
      </c>
    </row>
    <row r="37" spans="1:10" ht="15">
      <c r="A37" s="8" t="s">
        <v>24</v>
      </c>
      <c r="B37" s="9" t="s">
        <v>0</v>
      </c>
      <c r="C37" s="8" t="s">
        <v>82</v>
      </c>
      <c r="D37" s="10"/>
      <c r="E37" s="8"/>
      <c r="F37" s="21">
        <f>SUM(F33:F36)</f>
        <v>15000000</v>
      </c>
      <c r="G37" s="11"/>
      <c r="H37" s="10">
        <f>SUM(H33:H36)</f>
        <v>139632000</v>
      </c>
    </row>
    <row r="38" spans="1:10">
      <c r="A38" s="5"/>
      <c r="B38" s="12" t="s">
        <v>63</v>
      </c>
      <c r="C38" s="5" t="s">
        <v>64</v>
      </c>
      <c r="D38" s="17">
        <v>1000</v>
      </c>
      <c r="E38" s="5">
        <v>1000</v>
      </c>
      <c r="F38" s="17">
        <f>E38*D38</f>
        <v>1000000</v>
      </c>
      <c r="G38" s="5">
        <f>E38+'8-2023'!G38</f>
        <v>9493</v>
      </c>
      <c r="H38" s="7">
        <f>G38*D38</f>
        <v>9493000</v>
      </c>
    </row>
    <row r="39" spans="1:10">
      <c r="A39" s="5"/>
      <c r="B39" s="12" t="s">
        <v>65</v>
      </c>
      <c r="C39" s="5" t="s">
        <v>64</v>
      </c>
      <c r="D39" s="17">
        <v>900</v>
      </c>
      <c r="E39" s="5">
        <v>1000</v>
      </c>
      <c r="F39" s="17">
        <f>E39*D39</f>
        <v>900000</v>
      </c>
      <c r="G39" s="5">
        <f>E39+'8-2023'!G39</f>
        <v>5388</v>
      </c>
      <c r="H39" s="7">
        <f>G39*D39</f>
        <v>4849200</v>
      </c>
    </row>
    <row r="40" spans="1:10">
      <c r="A40" s="5"/>
      <c r="B40" s="6" t="s">
        <v>66</v>
      </c>
      <c r="C40" s="5" t="s">
        <v>64</v>
      </c>
      <c r="D40" s="17">
        <v>1000</v>
      </c>
      <c r="E40" s="5">
        <v>2000</v>
      </c>
      <c r="F40" s="17">
        <f>E40*D40</f>
        <v>2000000</v>
      </c>
      <c r="G40" s="5">
        <f>E40+'8-2023'!G40</f>
        <v>14060</v>
      </c>
      <c r="H40" s="7">
        <f>G40*D40</f>
        <v>14060000</v>
      </c>
    </row>
    <row r="41" spans="1:10">
      <c r="A41" s="5"/>
      <c r="B41" s="12" t="s">
        <v>67</v>
      </c>
      <c r="C41" s="5" t="s">
        <v>64</v>
      </c>
      <c r="D41" s="17">
        <v>900</v>
      </c>
      <c r="E41" s="5">
        <v>2200</v>
      </c>
      <c r="F41" s="17">
        <f>E41*D41</f>
        <v>1980000</v>
      </c>
      <c r="G41" s="5">
        <f>E41+'8-2023'!G41</f>
        <v>15380</v>
      </c>
      <c r="H41" s="7">
        <f>G41*D41</f>
        <v>13842000</v>
      </c>
    </row>
    <row r="42" spans="1:10">
      <c r="A42" s="5"/>
      <c r="B42" s="6" t="s">
        <v>22</v>
      </c>
      <c r="C42" s="5" t="s">
        <v>64</v>
      </c>
      <c r="D42" s="17">
        <v>1500</v>
      </c>
      <c r="E42" s="5">
        <v>3000</v>
      </c>
      <c r="F42" s="17">
        <f>E42*D42</f>
        <v>4500000</v>
      </c>
      <c r="G42" s="5">
        <f>E42+'8-2023'!G42</f>
        <v>13450</v>
      </c>
      <c r="H42" s="7">
        <f>G42*D42</f>
        <v>20175000</v>
      </c>
    </row>
    <row r="43" spans="1:10" ht="15">
      <c r="A43" s="8" t="s">
        <v>25</v>
      </c>
      <c r="B43" s="9" t="s">
        <v>47</v>
      </c>
      <c r="C43" s="8" t="s">
        <v>82</v>
      </c>
      <c r="D43" s="21"/>
      <c r="E43" s="22"/>
      <c r="F43" s="21">
        <f>SUM(F38:F42)</f>
        <v>10380000</v>
      </c>
      <c r="G43" s="15"/>
      <c r="H43" s="10">
        <f>SUM(H38:H42)</f>
        <v>62419200</v>
      </c>
    </row>
    <row r="44" spans="1:10" ht="15">
      <c r="A44" s="8" t="s">
        <v>26</v>
      </c>
      <c r="B44" s="9" t="s">
        <v>28</v>
      </c>
      <c r="C44" s="8" t="s">
        <v>82</v>
      </c>
      <c r="D44" s="21"/>
      <c r="E44" s="8"/>
      <c r="F44" s="21">
        <f>SUM(F32+F37+F43)</f>
        <v>61440000</v>
      </c>
      <c r="G44" s="11"/>
      <c r="H44" s="10">
        <f>SUM(H19+H32+H37+H43)</f>
        <v>334361200</v>
      </c>
      <c r="J44" s="31"/>
    </row>
    <row r="45" spans="1:10">
      <c r="A45" s="5"/>
      <c r="B45" s="6" t="s">
        <v>92</v>
      </c>
      <c r="C45" s="5" t="s">
        <v>55</v>
      </c>
      <c r="D45" s="17">
        <v>16000</v>
      </c>
      <c r="E45" s="5">
        <v>200</v>
      </c>
      <c r="F45" s="17">
        <f>E45*D45</f>
        <v>3200000</v>
      </c>
      <c r="G45" s="5">
        <f>E45+'8-2023'!G45</f>
        <v>649</v>
      </c>
      <c r="H45" s="7">
        <f>G45*D45</f>
        <v>10384000</v>
      </c>
      <c r="J45" s="31"/>
    </row>
    <row r="46" spans="1:10">
      <c r="A46" s="5"/>
      <c r="B46" s="6" t="s">
        <v>156</v>
      </c>
      <c r="C46" s="5" t="s">
        <v>55</v>
      </c>
      <c r="D46" s="17"/>
      <c r="E46" s="5">
        <v>106</v>
      </c>
      <c r="F46" s="17">
        <v>2433010</v>
      </c>
      <c r="G46" s="5">
        <f>E46</f>
        <v>106</v>
      </c>
      <c r="H46" s="7">
        <f>F46</f>
        <v>2433010</v>
      </c>
      <c r="J46" s="31"/>
    </row>
    <row r="47" spans="1:10">
      <c r="A47" s="5"/>
      <c r="B47" s="12" t="s">
        <v>12</v>
      </c>
      <c r="C47" s="5" t="s">
        <v>55</v>
      </c>
      <c r="D47" s="17">
        <v>61680</v>
      </c>
      <c r="E47" s="5"/>
      <c r="F47" s="17"/>
      <c r="G47" s="5">
        <f>E47+'8-2023'!G46</f>
        <v>155</v>
      </c>
      <c r="H47" s="7">
        <f>G47*D47</f>
        <v>9560400</v>
      </c>
    </row>
    <row r="48" spans="1:10">
      <c r="A48" s="5"/>
      <c r="B48" s="6" t="s">
        <v>50</v>
      </c>
      <c r="C48" s="5" t="s">
        <v>55</v>
      </c>
      <c r="D48" s="17">
        <v>22400</v>
      </c>
      <c r="E48" s="5"/>
      <c r="F48" s="17"/>
      <c r="G48" s="5">
        <f>E48+'8-2023'!G47</f>
        <v>6</v>
      </c>
      <c r="H48" s="7">
        <f>G48*D48</f>
        <v>134400</v>
      </c>
    </row>
    <row r="49" spans="1:10">
      <c r="A49" s="5"/>
      <c r="B49" s="6" t="s">
        <v>13</v>
      </c>
      <c r="C49" s="5" t="s">
        <v>57</v>
      </c>
      <c r="D49" s="17">
        <v>9600</v>
      </c>
      <c r="E49" s="5"/>
      <c r="F49" s="17"/>
      <c r="G49" s="5">
        <f>E49+'8-2023'!G48</f>
        <v>12</v>
      </c>
      <c r="H49" s="7">
        <f t="shared" ref="H49" si="0">G49*D49</f>
        <v>115200</v>
      </c>
    </row>
    <row r="50" spans="1:10">
      <c r="A50" s="5"/>
      <c r="B50" s="6" t="s">
        <v>157</v>
      </c>
      <c r="C50" s="5" t="s">
        <v>57</v>
      </c>
      <c r="D50" s="17">
        <v>19200</v>
      </c>
      <c r="E50" s="5">
        <v>14</v>
      </c>
      <c r="F50" s="17">
        <f>E50*D50</f>
        <v>268800</v>
      </c>
      <c r="G50" s="5">
        <f>E50</f>
        <v>14</v>
      </c>
      <c r="H50" s="7">
        <f>F50</f>
        <v>268800</v>
      </c>
    </row>
    <row r="51" spans="1:10">
      <c r="A51" s="5"/>
      <c r="B51" s="6" t="s">
        <v>68</v>
      </c>
      <c r="C51" s="5" t="s">
        <v>55</v>
      </c>
      <c r="D51" s="17"/>
      <c r="E51" s="5"/>
      <c r="F51" s="17"/>
      <c r="G51" s="5">
        <f>E51+'8-2023'!G49</f>
        <v>480</v>
      </c>
      <c r="H51" s="7">
        <f>'8-2023'!H49+F51</f>
        <v>3570300</v>
      </c>
    </row>
    <row r="52" spans="1:10">
      <c r="A52" s="5"/>
      <c r="B52" s="6" t="s">
        <v>110</v>
      </c>
      <c r="C52" s="5" t="s">
        <v>55</v>
      </c>
      <c r="D52" s="17">
        <v>2500000</v>
      </c>
      <c r="E52" s="5"/>
      <c r="F52" s="17"/>
      <c r="G52" s="5">
        <f>E52+'8-2023'!G50</f>
        <v>8</v>
      </c>
      <c r="H52" s="7">
        <f t="shared" ref="H52" si="1">G52*D52</f>
        <v>20000000</v>
      </c>
    </row>
    <row r="53" spans="1:10">
      <c r="A53" s="5"/>
      <c r="B53" s="6" t="s">
        <v>69</v>
      </c>
      <c r="C53" s="5" t="s">
        <v>55</v>
      </c>
      <c r="D53" s="17">
        <v>400000</v>
      </c>
      <c r="E53" s="5"/>
      <c r="F53" s="17"/>
      <c r="G53" s="5">
        <f>E53+'7-2023'!G51</f>
        <v>4</v>
      </c>
      <c r="H53" s="7">
        <f>G53*D53</f>
        <v>1600000</v>
      </c>
    </row>
    <row r="54" spans="1:10">
      <c r="A54" s="5"/>
      <c r="B54" s="6" t="s">
        <v>70</v>
      </c>
      <c r="C54" s="5" t="s">
        <v>55</v>
      </c>
      <c r="D54" s="17">
        <v>400000</v>
      </c>
      <c r="E54" s="5"/>
      <c r="F54" s="17"/>
      <c r="G54" s="5">
        <f>E54+'7-2023'!G52</f>
        <v>26</v>
      </c>
      <c r="H54" s="7">
        <f>G54*D54</f>
        <v>10400000</v>
      </c>
    </row>
    <row r="55" spans="1:10" ht="14.25" customHeight="1">
      <c r="A55" s="8" t="s">
        <v>27</v>
      </c>
      <c r="B55" s="16" t="s">
        <v>48</v>
      </c>
      <c r="C55" s="8" t="s">
        <v>82</v>
      </c>
      <c r="D55" s="21"/>
      <c r="E55" s="8"/>
      <c r="F55" s="21">
        <f>SUM(F45:F54)</f>
        <v>5901810</v>
      </c>
      <c r="G55" s="11"/>
      <c r="H55" s="10">
        <f>SUM(H45:H54)</f>
        <v>58466110</v>
      </c>
      <c r="J55" s="31"/>
    </row>
    <row r="56" spans="1:10">
      <c r="A56" s="5"/>
      <c r="B56" s="6" t="s">
        <v>14</v>
      </c>
      <c r="C56" s="5" t="s">
        <v>72</v>
      </c>
      <c r="D56" s="17">
        <v>800000</v>
      </c>
      <c r="E56" s="5">
        <v>1</v>
      </c>
      <c r="F56" s="17">
        <f>E56*D56</f>
        <v>800000</v>
      </c>
      <c r="G56" s="5">
        <f>E56+'8-2023'!G54</f>
        <v>9</v>
      </c>
      <c r="H56" s="7">
        <f>G56*D56</f>
        <v>7200000</v>
      </c>
    </row>
    <row r="57" spans="1:10">
      <c r="A57" s="5"/>
      <c r="B57" s="6" t="s">
        <v>71</v>
      </c>
      <c r="C57" s="5" t="s">
        <v>72</v>
      </c>
      <c r="D57" s="17">
        <v>300000</v>
      </c>
      <c r="E57" s="5">
        <v>1</v>
      </c>
      <c r="F57" s="17">
        <f>E57*D57</f>
        <v>300000</v>
      </c>
      <c r="G57" s="5">
        <f>E57+'8-2023'!G55</f>
        <v>6</v>
      </c>
      <c r="H57" s="7">
        <f>G57*D57</f>
        <v>1800000</v>
      </c>
    </row>
    <row r="58" spans="1:10" ht="15">
      <c r="A58" s="8" t="s">
        <v>29</v>
      </c>
      <c r="B58" s="9" t="s">
        <v>49</v>
      </c>
      <c r="C58" s="8" t="s">
        <v>82</v>
      </c>
      <c r="D58" s="21"/>
      <c r="E58" s="8"/>
      <c r="F58" s="21">
        <f>SUM(F56:F57)</f>
        <v>1100000</v>
      </c>
      <c r="G58" s="11"/>
      <c r="H58" s="10">
        <f>SUM(H56:H57)</f>
        <v>9000000</v>
      </c>
      <c r="J58" s="31"/>
    </row>
    <row r="59" spans="1:10" ht="15">
      <c r="A59" s="8" t="s">
        <v>30</v>
      </c>
      <c r="B59" s="8" t="s">
        <v>34</v>
      </c>
      <c r="C59" s="8" t="s">
        <v>82</v>
      </c>
      <c r="D59" s="21"/>
      <c r="E59" s="8"/>
      <c r="F59" s="21">
        <f>SUM(F55,F58)</f>
        <v>7001810</v>
      </c>
      <c r="G59" s="11"/>
      <c r="H59" s="10">
        <f>SUM(H55,H58)</f>
        <v>67466110</v>
      </c>
    </row>
    <row r="60" spans="1:10" ht="15">
      <c r="A60" s="8" t="s">
        <v>31</v>
      </c>
      <c r="B60" s="8" t="s">
        <v>73</v>
      </c>
      <c r="C60" s="8" t="s">
        <v>82</v>
      </c>
      <c r="D60" s="21"/>
      <c r="E60" s="8"/>
      <c r="F60" s="21">
        <f>SUM(F44,F59)</f>
        <v>68441810</v>
      </c>
      <c r="G60" s="11"/>
      <c r="H60" s="10">
        <f>SUM(H44,H59)</f>
        <v>401827310</v>
      </c>
    </row>
    <row r="61" spans="1:10" ht="15">
      <c r="A61" s="8" t="s">
        <v>32</v>
      </c>
      <c r="B61" s="11" t="s">
        <v>15</v>
      </c>
      <c r="C61" s="8" t="s">
        <v>82</v>
      </c>
      <c r="D61" s="21"/>
      <c r="E61" s="8"/>
      <c r="F61" s="21">
        <f>F60*0.1</f>
        <v>6844181</v>
      </c>
      <c r="G61" s="11"/>
      <c r="H61" s="10">
        <f>H60*0.1</f>
        <v>40182731</v>
      </c>
    </row>
    <row r="62" spans="1:10" ht="15">
      <c r="A62" s="8" t="s">
        <v>33</v>
      </c>
      <c r="B62" s="8" t="s">
        <v>35</v>
      </c>
      <c r="C62" s="8" t="s">
        <v>82</v>
      </c>
      <c r="D62" s="21"/>
      <c r="E62" s="8"/>
      <c r="F62" s="21">
        <f>SUM(F60:F61)</f>
        <v>75285991</v>
      </c>
      <c r="G62" s="11"/>
      <c r="H62" s="10">
        <f>SUM(H60:H61)</f>
        <v>442010041</v>
      </c>
      <c r="I62" s="31"/>
      <c r="J62" s="31"/>
    </row>
    <row r="63" spans="1:10" ht="15">
      <c r="A63" s="26"/>
      <c r="B63" s="27"/>
      <c r="C63" s="26"/>
      <c r="D63" s="28"/>
      <c r="E63" s="26"/>
      <c r="F63" s="28"/>
      <c r="G63" s="29"/>
      <c r="H63" s="30"/>
    </row>
    <row r="64" spans="1:10" ht="18" customHeight="1">
      <c r="B64" s="2" t="s">
        <v>5</v>
      </c>
    </row>
    <row r="65" spans="2:7" ht="21" customHeight="1">
      <c r="B65" s="23" t="s">
        <v>74</v>
      </c>
      <c r="E65" s="24" t="s">
        <v>76</v>
      </c>
      <c r="F65" s="75" t="s">
        <v>75</v>
      </c>
      <c r="G65" s="75"/>
    </row>
    <row r="66" spans="2:7" ht="21" customHeight="1">
      <c r="B66" s="25" t="s">
        <v>81</v>
      </c>
      <c r="E66" s="24" t="s">
        <v>76</v>
      </c>
      <c r="F66" s="75" t="s">
        <v>79</v>
      </c>
      <c r="G66" s="75"/>
    </row>
    <row r="67" spans="2:7" ht="21" customHeight="1">
      <c r="B67" s="23" t="s">
        <v>80</v>
      </c>
      <c r="E67" s="24" t="s">
        <v>76</v>
      </c>
      <c r="F67" s="75" t="s">
        <v>78</v>
      </c>
      <c r="G67" s="75"/>
    </row>
    <row r="68" spans="2:7" ht="18" customHeight="1">
      <c r="B68" s="2" t="s">
        <v>1</v>
      </c>
      <c r="F68" s="23"/>
      <c r="G68" s="23"/>
    </row>
    <row r="69" spans="2:7" ht="21" customHeight="1">
      <c r="B69" t="s">
        <v>42</v>
      </c>
      <c r="E69" s="24" t="s">
        <v>76</v>
      </c>
      <c r="F69" s="75"/>
      <c r="G69" s="75"/>
    </row>
    <row r="70" spans="2:7" ht="18" customHeight="1">
      <c r="B70" s="2" t="s">
        <v>2</v>
      </c>
      <c r="F70" s="23"/>
      <c r="G70" s="23"/>
    </row>
    <row r="71" spans="2:7" ht="21" customHeight="1">
      <c r="B71" t="s">
        <v>40</v>
      </c>
      <c r="E71" s="24" t="s">
        <v>76</v>
      </c>
      <c r="F71" s="75" t="s">
        <v>84</v>
      </c>
      <c r="G71" s="75"/>
    </row>
    <row r="72" spans="2:7" ht="21" customHeight="1">
      <c r="B72" t="s">
        <v>41</v>
      </c>
      <c r="E72" s="24" t="s">
        <v>76</v>
      </c>
      <c r="F72" s="23" t="s">
        <v>159</v>
      </c>
      <c r="G72" s="23"/>
    </row>
  </sheetData>
  <mergeCells count="18">
    <mergeCell ref="A10:H10"/>
    <mergeCell ref="A2:H2"/>
    <mergeCell ref="A3:H3"/>
    <mergeCell ref="A4:H4"/>
    <mergeCell ref="B6:H6"/>
    <mergeCell ref="B7:H7"/>
    <mergeCell ref="A12:H12"/>
    <mergeCell ref="A14:A15"/>
    <mergeCell ref="B14:B15"/>
    <mergeCell ref="C14:C15"/>
    <mergeCell ref="D14:D15"/>
    <mergeCell ref="E14:F14"/>
    <mergeCell ref="G14:H14"/>
    <mergeCell ref="F65:G65"/>
    <mergeCell ref="F66:G66"/>
    <mergeCell ref="F67:G67"/>
    <mergeCell ref="F69:G69"/>
    <mergeCell ref="F71:G71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1-2023</vt:lpstr>
      <vt:lpstr>2-2023</vt:lpstr>
      <vt:lpstr>3-2023</vt:lpstr>
      <vt:lpstr>4-2023</vt:lpstr>
      <vt:lpstr>5-2023</vt:lpstr>
      <vt:lpstr>6-2023</vt:lpstr>
      <vt:lpstr>7-2023</vt:lpstr>
      <vt:lpstr>8-2023</vt:lpstr>
      <vt:lpstr>9-2023</vt:lpstr>
      <vt:lpstr>10-2023</vt:lpstr>
      <vt:lpstr>11-2023</vt:lpstr>
      <vt:lpstr>11-2023 (3)</vt:lpstr>
      <vt:lpstr>11-2023 (2)</vt:lpstr>
      <vt:lpstr>2023 (8)</vt:lpstr>
      <vt:lpstr>санхүүжилт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Ganbayar Gunchinbat</cp:lastModifiedBy>
  <cp:lastPrinted>2023-11-20T05:06:12Z</cp:lastPrinted>
  <dcterms:created xsi:type="dcterms:W3CDTF">2014-01-15T06:30:10Z</dcterms:created>
  <dcterms:modified xsi:type="dcterms:W3CDTF">2023-11-20T05:06:27Z</dcterms:modified>
</cp:coreProperties>
</file>