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Mintores_2021\BuiU-50\Office\Guitsetgel\Guitsetgel 2023\"/>
    </mc:Choice>
  </mc:AlternateContent>
  <xr:revisionPtr revIDLastSave="0" documentId="13_ncr:1_{DCA57611-CA2B-44F5-88A4-85492AF50BB2}" xr6:coauthVersionLast="47" xr6:coauthVersionMax="47" xr10:uidLastSave="{00000000-0000-0000-0000-000000000000}"/>
  <bookViews>
    <workbookView xWindow="-120" yWindow="-120" windowWidth="29040" windowHeight="15720" tabRatio="992" firstSheet="1" activeTab="1" xr2:uid="{00000000-000D-0000-FFFF-FFFF00000000}"/>
  </bookViews>
  <sheets>
    <sheet name="Todotgol" sheetId="62" state="hidden" r:id="rId1"/>
    <sheet name="Guitsetgel" sheetId="61" r:id="rId2"/>
  </sheets>
  <definedNames>
    <definedName name="_xlnm.Print_Titles" localSheetId="1">Guitsetgel!$12:$14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22" i="61" l="1"/>
  <c r="AB121" i="61"/>
  <c r="AB116" i="61"/>
  <c r="AB112" i="61"/>
  <c r="AB107" i="61"/>
  <c r="AB86" i="61"/>
  <c r="AB80" i="61"/>
  <c r="AB57" i="61"/>
  <c r="AF122" i="61"/>
  <c r="AF92" i="61"/>
  <c r="AE92" i="61"/>
  <c r="AB92" i="61"/>
  <c r="AH57" i="61"/>
  <c r="AH52" i="61"/>
  <c r="AG52" i="61"/>
  <c r="AH50" i="61"/>
  <c r="AG50" i="61"/>
  <c r="AF74" i="61"/>
  <c r="AF63" i="61"/>
  <c r="AF31" i="61"/>
  <c r="AF49" i="61"/>
  <c r="AF57" i="61"/>
  <c r="D92" i="61"/>
  <c r="AE52" i="61" l="1"/>
  <c r="AF52" i="61" s="1"/>
  <c r="AB52" i="61"/>
  <c r="AE50" i="61"/>
  <c r="AF50" i="61" s="1"/>
  <c r="AB50" i="61"/>
  <c r="U67" i="61" l="1"/>
  <c r="AE67" i="61" s="1"/>
  <c r="AG67" i="61" s="1"/>
  <c r="AH67" i="61" s="1"/>
  <c r="U64" i="61"/>
  <c r="AE64" i="61" s="1"/>
  <c r="AG64" i="61" s="1"/>
  <c r="AH64" i="61" s="1"/>
  <c r="AE95" i="61"/>
  <c r="AF95" i="61" s="1"/>
  <c r="AE101" i="61"/>
  <c r="AF101" i="61" s="1"/>
  <c r="AE105" i="61"/>
  <c r="AG105" i="61" s="1"/>
  <c r="AH105" i="61" s="1"/>
  <c r="AE56" i="61"/>
  <c r="AF56" i="61" s="1"/>
  <c r="F105" i="61"/>
  <c r="H105" i="61"/>
  <c r="J105" i="61"/>
  <c r="L105" i="61"/>
  <c r="N105" i="61"/>
  <c r="P105" i="61"/>
  <c r="R105" i="61"/>
  <c r="T105" i="61"/>
  <c r="V105" i="61"/>
  <c r="X105" i="61"/>
  <c r="Z105" i="61"/>
  <c r="AB105" i="61"/>
  <c r="AD105" i="61"/>
  <c r="F101" i="61"/>
  <c r="H101" i="61"/>
  <c r="J101" i="61"/>
  <c r="L101" i="61"/>
  <c r="N101" i="61"/>
  <c r="P101" i="61"/>
  <c r="R101" i="61"/>
  <c r="T101" i="61"/>
  <c r="V101" i="61"/>
  <c r="X101" i="61"/>
  <c r="Z101" i="61"/>
  <c r="AB101" i="61"/>
  <c r="AD101" i="61"/>
  <c r="F95" i="61"/>
  <c r="J95" i="61"/>
  <c r="L95" i="61"/>
  <c r="N95" i="61"/>
  <c r="P95" i="61"/>
  <c r="R95" i="61"/>
  <c r="T95" i="61"/>
  <c r="V95" i="61"/>
  <c r="X95" i="61"/>
  <c r="Z95" i="61"/>
  <c r="AB95" i="61"/>
  <c r="AD95" i="61"/>
  <c r="F56" i="61"/>
  <c r="J56" i="61"/>
  <c r="L56" i="61"/>
  <c r="N56" i="61"/>
  <c r="P56" i="61"/>
  <c r="R56" i="61"/>
  <c r="T56" i="61"/>
  <c r="V56" i="61"/>
  <c r="X56" i="61"/>
  <c r="Z56" i="61"/>
  <c r="AB56" i="61"/>
  <c r="AD56" i="61"/>
  <c r="AE15" i="61"/>
  <c r="AG15" i="61" s="1"/>
  <c r="AH15" i="61" s="1"/>
  <c r="AE124" i="61"/>
  <c r="AE110" i="61"/>
  <c r="AG110" i="61" s="1"/>
  <c r="AH110" i="61" s="1"/>
  <c r="AE111" i="61"/>
  <c r="AG111" i="61" s="1"/>
  <c r="AH111" i="61" s="1"/>
  <c r="AE113" i="61"/>
  <c r="AG113" i="61" s="1"/>
  <c r="AH113" i="61" s="1"/>
  <c r="AE114" i="61"/>
  <c r="AG114" i="61" s="1"/>
  <c r="AH114" i="61" s="1"/>
  <c r="AE115" i="61"/>
  <c r="AG115" i="61" s="1"/>
  <c r="AH115" i="61" s="1"/>
  <c r="AE117" i="61"/>
  <c r="AG117" i="61" s="1"/>
  <c r="AH117" i="61" s="1"/>
  <c r="AE118" i="61"/>
  <c r="AG118" i="61" s="1"/>
  <c r="AH118" i="61" s="1"/>
  <c r="AE119" i="61"/>
  <c r="AG119" i="61" s="1"/>
  <c r="AH119" i="61" s="1"/>
  <c r="AE120" i="61"/>
  <c r="AG120" i="61" s="1"/>
  <c r="AH120" i="61" s="1"/>
  <c r="AE77" i="61"/>
  <c r="AG77" i="61" s="1"/>
  <c r="AH77" i="61" s="1"/>
  <c r="AE78" i="61"/>
  <c r="AG78" i="61" s="1"/>
  <c r="AH78" i="61" s="1"/>
  <c r="AE79" i="61"/>
  <c r="AG79" i="61" s="1"/>
  <c r="AH79" i="61" s="1"/>
  <c r="AE81" i="61"/>
  <c r="AG81" i="61" s="1"/>
  <c r="AH81" i="61" s="1"/>
  <c r="AE82" i="61"/>
  <c r="AG82" i="61" s="1"/>
  <c r="AH82" i="61" s="1"/>
  <c r="AE83" i="61"/>
  <c r="AG83" i="61" s="1"/>
  <c r="AH83" i="61" s="1"/>
  <c r="AE84" i="61"/>
  <c r="AG84" i="61" s="1"/>
  <c r="AH84" i="61" s="1"/>
  <c r="AE85" i="61"/>
  <c r="AG85" i="61" s="1"/>
  <c r="AH85" i="61" s="1"/>
  <c r="AE87" i="61"/>
  <c r="AG87" i="61" s="1"/>
  <c r="AH87" i="61" s="1"/>
  <c r="AE88" i="61"/>
  <c r="AG88" i="61" s="1"/>
  <c r="AH88" i="61" s="1"/>
  <c r="AE89" i="61"/>
  <c r="AG89" i="61" s="1"/>
  <c r="AH89" i="61" s="1"/>
  <c r="AE90" i="61"/>
  <c r="AG90" i="61" s="1"/>
  <c r="AH90" i="61" s="1"/>
  <c r="AE91" i="61"/>
  <c r="AG91" i="61" s="1"/>
  <c r="AH91" i="61" s="1"/>
  <c r="AE93" i="61"/>
  <c r="AG93" i="61" s="1"/>
  <c r="AH93" i="61" s="1"/>
  <c r="AE94" i="61"/>
  <c r="AG94" i="61" s="1"/>
  <c r="AH94" i="61" s="1"/>
  <c r="AE96" i="61"/>
  <c r="AG96" i="61" s="1"/>
  <c r="AH96" i="61" s="1"/>
  <c r="AE97" i="61"/>
  <c r="AG97" i="61" s="1"/>
  <c r="AH97" i="61" s="1"/>
  <c r="AE98" i="61"/>
  <c r="AG98" i="61" s="1"/>
  <c r="AH98" i="61" s="1"/>
  <c r="AE99" i="61"/>
  <c r="AG99" i="61" s="1"/>
  <c r="AH99" i="61" s="1"/>
  <c r="AE100" i="61"/>
  <c r="AG100" i="61" s="1"/>
  <c r="AH100" i="61" s="1"/>
  <c r="AE102" i="61"/>
  <c r="AG102" i="61" s="1"/>
  <c r="AH102" i="61" s="1"/>
  <c r="AE103" i="61"/>
  <c r="AG103" i="61" s="1"/>
  <c r="AH103" i="61" s="1"/>
  <c r="AE104" i="61"/>
  <c r="AG104" i="61" s="1"/>
  <c r="AH104" i="61" s="1"/>
  <c r="AE106" i="61"/>
  <c r="AG106" i="61" s="1"/>
  <c r="AH106" i="61" s="1"/>
  <c r="AE108" i="61"/>
  <c r="AG108" i="61" s="1"/>
  <c r="AH108" i="61" s="1"/>
  <c r="AE109" i="61"/>
  <c r="AG109" i="61" s="1"/>
  <c r="AH109" i="61" s="1"/>
  <c r="AE76" i="61"/>
  <c r="AG76" i="61" s="1"/>
  <c r="AH76" i="61" s="1"/>
  <c r="AE72" i="61"/>
  <c r="AG72" i="61" s="1"/>
  <c r="AH72" i="61" s="1"/>
  <c r="AE73" i="61"/>
  <c r="AG73" i="61" s="1"/>
  <c r="AH73" i="61" s="1"/>
  <c r="AE71" i="61"/>
  <c r="AG71" i="61" s="1"/>
  <c r="AH71" i="61" s="1"/>
  <c r="AE65" i="61"/>
  <c r="AG65" i="61" s="1"/>
  <c r="AH65" i="61" s="1"/>
  <c r="AE66" i="61"/>
  <c r="AG66" i="61" s="1"/>
  <c r="AH66" i="61" s="1"/>
  <c r="AE68" i="61"/>
  <c r="AG68" i="61" s="1"/>
  <c r="AH68" i="61" s="1"/>
  <c r="AE69" i="61"/>
  <c r="AG69" i="61" s="1"/>
  <c r="AH69" i="61" s="1"/>
  <c r="AE60" i="61"/>
  <c r="AG60" i="61" s="1"/>
  <c r="AH60" i="61" s="1"/>
  <c r="AE61" i="61"/>
  <c r="AG61" i="61" s="1"/>
  <c r="AH61" i="61" s="1"/>
  <c r="AE62" i="61"/>
  <c r="AG62" i="61" s="1"/>
  <c r="AH62" i="61" s="1"/>
  <c r="AE59" i="61"/>
  <c r="AG59" i="61" s="1"/>
  <c r="AH59" i="61" s="1"/>
  <c r="AE55" i="61"/>
  <c r="AG55" i="61" s="1"/>
  <c r="AH55" i="61" s="1"/>
  <c r="AE53" i="61"/>
  <c r="AG53" i="61" s="1"/>
  <c r="AH53" i="61" s="1"/>
  <c r="AE54" i="61"/>
  <c r="AG54" i="61" s="1"/>
  <c r="AH54" i="61" s="1"/>
  <c r="AE51" i="61"/>
  <c r="AG51" i="61" s="1"/>
  <c r="AH51" i="61" s="1"/>
  <c r="AE33" i="61"/>
  <c r="AG33" i="61" s="1"/>
  <c r="AH33" i="61" s="1"/>
  <c r="AE34" i="61"/>
  <c r="AG34" i="61" s="1"/>
  <c r="AH34" i="61" s="1"/>
  <c r="AE35" i="61"/>
  <c r="AG35" i="61" s="1"/>
  <c r="AH35" i="61" s="1"/>
  <c r="AE36" i="61"/>
  <c r="AG36" i="61" s="1"/>
  <c r="AH36" i="61" s="1"/>
  <c r="AE37" i="61"/>
  <c r="AG37" i="61" s="1"/>
  <c r="AH37" i="61" s="1"/>
  <c r="AE38" i="61"/>
  <c r="AG38" i="61" s="1"/>
  <c r="AH38" i="61" s="1"/>
  <c r="AE39" i="61"/>
  <c r="AG39" i="61" s="1"/>
  <c r="AH39" i="61" s="1"/>
  <c r="AE40" i="61"/>
  <c r="AG40" i="61" s="1"/>
  <c r="AH40" i="61" s="1"/>
  <c r="AE41" i="61"/>
  <c r="AG41" i="61" s="1"/>
  <c r="AH41" i="61" s="1"/>
  <c r="AE42" i="61"/>
  <c r="AG42" i="61" s="1"/>
  <c r="AH42" i="61" s="1"/>
  <c r="AE43" i="61"/>
  <c r="AG43" i="61" s="1"/>
  <c r="AH43" i="61" s="1"/>
  <c r="AE44" i="61"/>
  <c r="AG44" i="61" s="1"/>
  <c r="AH44" i="61" s="1"/>
  <c r="AE45" i="61"/>
  <c r="AG45" i="61" s="1"/>
  <c r="AH45" i="61" s="1"/>
  <c r="AE46" i="61"/>
  <c r="AG46" i="61" s="1"/>
  <c r="AH46" i="61" s="1"/>
  <c r="AE47" i="61"/>
  <c r="AG47" i="61" s="1"/>
  <c r="AH47" i="61" s="1"/>
  <c r="AE48" i="61"/>
  <c r="AG48" i="61" s="1"/>
  <c r="AH48" i="61" s="1"/>
  <c r="AE32" i="61"/>
  <c r="AG32" i="61" s="1"/>
  <c r="AH32" i="61" s="1"/>
  <c r="AE27" i="61"/>
  <c r="AG27" i="61" s="1"/>
  <c r="AH27" i="61" s="1"/>
  <c r="AE28" i="61"/>
  <c r="AF28" i="61" s="1"/>
  <c r="AE29" i="61"/>
  <c r="AG29" i="61" s="1"/>
  <c r="AH29" i="61" s="1"/>
  <c r="AE30" i="61"/>
  <c r="AG30" i="61" s="1"/>
  <c r="AH30" i="61" s="1"/>
  <c r="AE26" i="61"/>
  <c r="AG26" i="61" s="1"/>
  <c r="AH26" i="61" s="1"/>
  <c r="AE24" i="61"/>
  <c r="AG24" i="61" s="1"/>
  <c r="AH24" i="61" s="1"/>
  <c r="AE19" i="61"/>
  <c r="AG19" i="61" s="1"/>
  <c r="AH19" i="61" s="1"/>
  <c r="AE20" i="61"/>
  <c r="AG20" i="61" s="1"/>
  <c r="AH20" i="61" s="1"/>
  <c r="AE21" i="61"/>
  <c r="AG21" i="61" s="1"/>
  <c r="AH21" i="61" s="1"/>
  <c r="AE22" i="61"/>
  <c r="AG22" i="61" s="1"/>
  <c r="AH22" i="61" s="1"/>
  <c r="AE23" i="61"/>
  <c r="AG23" i="61" s="1"/>
  <c r="AH23" i="61" s="1"/>
  <c r="AE18" i="61"/>
  <c r="AG18" i="61" s="1"/>
  <c r="AH18" i="61" s="1"/>
  <c r="AE16" i="61"/>
  <c r="AG16" i="61" s="1"/>
  <c r="AH16" i="61" s="1"/>
  <c r="L15" i="61"/>
  <c r="N15" i="61"/>
  <c r="P15" i="61"/>
  <c r="R15" i="61"/>
  <c r="T15" i="61"/>
  <c r="V15" i="61"/>
  <c r="X15" i="61"/>
  <c r="Z15" i="61"/>
  <c r="AB15" i="61"/>
  <c r="L16" i="61"/>
  <c r="N16" i="61"/>
  <c r="P16" i="61"/>
  <c r="R16" i="61"/>
  <c r="T16" i="61"/>
  <c r="V16" i="61"/>
  <c r="X16" i="61"/>
  <c r="Z16" i="61"/>
  <c r="AB16" i="61"/>
  <c r="L18" i="61"/>
  <c r="N18" i="61"/>
  <c r="P18" i="61"/>
  <c r="R18" i="61"/>
  <c r="T18" i="61"/>
  <c r="V18" i="61"/>
  <c r="X18" i="61"/>
  <c r="Z18" i="61"/>
  <c r="AB18" i="61"/>
  <c r="L19" i="61"/>
  <c r="N19" i="61"/>
  <c r="P19" i="61"/>
  <c r="R19" i="61"/>
  <c r="T19" i="61"/>
  <c r="V19" i="61"/>
  <c r="X19" i="61"/>
  <c r="Z19" i="61"/>
  <c r="AB19" i="61"/>
  <c r="L20" i="61"/>
  <c r="N20" i="61"/>
  <c r="P20" i="61"/>
  <c r="R20" i="61"/>
  <c r="T20" i="61"/>
  <c r="V20" i="61"/>
  <c r="X20" i="61"/>
  <c r="Z20" i="61"/>
  <c r="AB20" i="61"/>
  <c r="L21" i="61"/>
  <c r="N21" i="61"/>
  <c r="P21" i="61"/>
  <c r="R21" i="61"/>
  <c r="T21" i="61"/>
  <c r="V21" i="61"/>
  <c r="X21" i="61"/>
  <c r="Z21" i="61"/>
  <c r="AB21" i="61"/>
  <c r="L22" i="61"/>
  <c r="N22" i="61"/>
  <c r="P22" i="61"/>
  <c r="R22" i="61"/>
  <c r="T22" i="61"/>
  <c r="V22" i="61"/>
  <c r="X22" i="61"/>
  <c r="Z22" i="61"/>
  <c r="AB22" i="61"/>
  <c r="L23" i="61"/>
  <c r="N23" i="61"/>
  <c r="P23" i="61"/>
  <c r="R23" i="61"/>
  <c r="T23" i="61"/>
  <c r="V23" i="61"/>
  <c r="X23" i="61"/>
  <c r="Z23" i="61"/>
  <c r="AB23" i="61"/>
  <c r="L24" i="61"/>
  <c r="N24" i="61"/>
  <c r="P24" i="61"/>
  <c r="R24" i="61"/>
  <c r="T24" i="61"/>
  <c r="V24" i="61"/>
  <c r="X24" i="61"/>
  <c r="Z24" i="61"/>
  <c r="AB24" i="61"/>
  <c r="L26" i="61"/>
  <c r="N26" i="61"/>
  <c r="P26" i="61"/>
  <c r="R26" i="61"/>
  <c r="T26" i="61"/>
  <c r="V26" i="61"/>
  <c r="X26" i="61"/>
  <c r="Z26" i="61"/>
  <c r="AB26" i="61"/>
  <c r="L27" i="61"/>
  <c r="N27" i="61"/>
  <c r="P27" i="61"/>
  <c r="R27" i="61"/>
  <c r="T27" i="61"/>
  <c r="V27" i="61"/>
  <c r="X27" i="61"/>
  <c r="Z27" i="61"/>
  <c r="AB27" i="61"/>
  <c r="L28" i="61"/>
  <c r="N28" i="61"/>
  <c r="P28" i="61"/>
  <c r="R28" i="61"/>
  <c r="T28" i="61"/>
  <c r="V28" i="61"/>
  <c r="X28" i="61"/>
  <c r="Z28" i="61"/>
  <c r="AB28" i="61"/>
  <c r="L29" i="61"/>
  <c r="N29" i="61"/>
  <c r="P29" i="61"/>
  <c r="R29" i="61"/>
  <c r="T29" i="61"/>
  <c r="V29" i="61"/>
  <c r="X29" i="61"/>
  <c r="Z29" i="61"/>
  <c r="AB29" i="61"/>
  <c r="L30" i="61"/>
  <c r="N30" i="61"/>
  <c r="P30" i="61"/>
  <c r="R30" i="61"/>
  <c r="T30" i="61"/>
  <c r="V30" i="61"/>
  <c r="X30" i="61"/>
  <c r="Z30" i="61"/>
  <c r="AB30" i="61"/>
  <c r="L32" i="61"/>
  <c r="N32" i="61"/>
  <c r="P32" i="61"/>
  <c r="R32" i="61"/>
  <c r="T32" i="61"/>
  <c r="V32" i="61"/>
  <c r="X32" i="61"/>
  <c r="Z32" i="61"/>
  <c r="AB32" i="61"/>
  <c r="L33" i="61"/>
  <c r="N33" i="61"/>
  <c r="P33" i="61"/>
  <c r="R33" i="61"/>
  <c r="T33" i="61"/>
  <c r="V33" i="61"/>
  <c r="X33" i="61"/>
  <c r="Z33" i="61"/>
  <c r="AB33" i="61"/>
  <c r="L34" i="61"/>
  <c r="N34" i="61"/>
  <c r="P34" i="61"/>
  <c r="R34" i="61"/>
  <c r="T34" i="61"/>
  <c r="V34" i="61"/>
  <c r="X34" i="61"/>
  <c r="Z34" i="61"/>
  <c r="AB34" i="61"/>
  <c r="L35" i="61"/>
  <c r="N35" i="61"/>
  <c r="P35" i="61"/>
  <c r="R35" i="61"/>
  <c r="T35" i="61"/>
  <c r="V35" i="61"/>
  <c r="X35" i="61"/>
  <c r="Z35" i="61"/>
  <c r="AB35" i="61"/>
  <c r="L36" i="61"/>
  <c r="N36" i="61"/>
  <c r="P36" i="61"/>
  <c r="R36" i="61"/>
  <c r="T36" i="61"/>
  <c r="V36" i="61"/>
  <c r="X36" i="61"/>
  <c r="Z36" i="61"/>
  <c r="AB36" i="61"/>
  <c r="L37" i="61"/>
  <c r="N37" i="61"/>
  <c r="P37" i="61"/>
  <c r="R37" i="61"/>
  <c r="T37" i="61"/>
  <c r="V37" i="61"/>
  <c r="X37" i="61"/>
  <c r="Z37" i="61"/>
  <c r="AB37" i="61"/>
  <c r="L38" i="61"/>
  <c r="N38" i="61"/>
  <c r="P38" i="61"/>
  <c r="R38" i="61"/>
  <c r="T38" i="61"/>
  <c r="V38" i="61"/>
  <c r="X38" i="61"/>
  <c r="Z38" i="61"/>
  <c r="AB38" i="61"/>
  <c r="L39" i="61"/>
  <c r="N39" i="61"/>
  <c r="P39" i="61"/>
  <c r="R39" i="61"/>
  <c r="T39" i="61"/>
  <c r="V39" i="61"/>
  <c r="X39" i="61"/>
  <c r="Z39" i="61"/>
  <c r="AB39" i="61"/>
  <c r="L40" i="61"/>
  <c r="N40" i="61"/>
  <c r="P40" i="61"/>
  <c r="R40" i="61"/>
  <c r="T40" i="61"/>
  <c r="V40" i="61"/>
  <c r="X40" i="61"/>
  <c r="Z40" i="61"/>
  <c r="AB40" i="61"/>
  <c r="L41" i="61"/>
  <c r="N41" i="61"/>
  <c r="P41" i="61"/>
  <c r="R41" i="61"/>
  <c r="T41" i="61"/>
  <c r="V41" i="61"/>
  <c r="X41" i="61"/>
  <c r="Z41" i="61"/>
  <c r="AB41" i="61"/>
  <c r="L42" i="61"/>
  <c r="N42" i="61"/>
  <c r="P42" i="61"/>
  <c r="R42" i="61"/>
  <c r="T42" i="61"/>
  <c r="V42" i="61"/>
  <c r="X42" i="61"/>
  <c r="Z42" i="61"/>
  <c r="AB42" i="61"/>
  <c r="L43" i="61"/>
  <c r="N43" i="61"/>
  <c r="P43" i="61"/>
  <c r="R43" i="61"/>
  <c r="T43" i="61"/>
  <c r="V43" i="61"/>
  <c r="X43" i="61"/>
  <c r="Z43" i="61"/>
  <c r="AB43" i="61"/>
  <c r="L44" i="61"/>
  <c r="N44" i="61"/>
  <c r="P44" i="61"/>
  <c r="R44" i="61"/>
  <c r="T44" i="61"/>
  <c r="V44" i="61"/>
  <c r="X44" i="61"/>
  <c r="Z44" i="61"/>
  <c r="AB44" i="61"/>
  <c r="L45" i="61"/>
  <c r="N45" i="61"/>
  <c r="P45" i="61"/>
  <c r="R45" i="61"/>
  <c r="T45" i="61"/>
  <c r="V45" i="61"/>
  <c r="X45" i="61"/>
  <c r="Z45" i="61"/>
  <c r="AB45" i="61"/>
  <c r="L46" i="61"/>
  <c r="N46" i="61"/>
  <c r="P46" i="61"/>
  <c r="R46" i="61"/>
  <c r="T46" i="61"/>
  <c r="V46" i="61"/>
  <c r="X46" i="61"/>
  <c r="Z46" i="61"/>
  <c r="AB46" i="61"/>
  <c r="L47" i="61"/>
  <c r="N47" i="61"/>
  <c r="P47" i="61"/>
  <c r="R47" i="61"/>
  <c r="T47" i="61"/>
  <c r="V47" i="61"/>
  <c r="X47" i="61"/>
  <c r="Z47" i="61"/>
  <c r="AB47" i="61"/>
  <c r="L48" i="61"/>
  <c r="N48" i="61"/>
  <c r="P48" i="61"/>
  <c r="R48" i="61"/>
  <c r="T48" i="61"/>
  <c r="V48" i="61"/>
  <c r="X48" i="61"/>
  <c r="Z48" i="61"/>
  <c r="AB48" i="61"/>
  <c r="L51" i="61"/>
  <c r="N51" i="61"/>
  <c r="P51" i="61"/>
  <c r="R51" i="61"/>
  <c r="T51" i="61"/>
  <c r="V51" i="61"/>
  <c r="X51" i="61"/>
  <c r="X57" i="61" s="1"/>
  <c r="Z51" i="61"/>
  <c r="AB51" i="61"/>
  <c r="L53" i="61"/>
  <c r="N53" i="61"/>
  <c r="P53" i="61"/>
  <c r="R53" i="61"/>
  <c r="T53" i="61"/>
  <c r="V53" i="61"/>
  <c r="X53" i="61"/>
  <c r="Z53" i="61"/>
  <c r="AB53" i="61"/>
  <c r="L54" i="61"/>
  <c r="N54" i="61"/>
  <c r="P54" i="61"/>
  <c r="R54" i="61"/>
  <c r="T54" i="61"/>
  <c r="V54" i="61"/>
  <c r="X54" i="61"/>
  <c r="Z54" i="61"/>
  <c r="AB54" i="61"/>
  <c r="L55" i="61"/>
  <c r="N55" i="61"/>
  <c r="P55" i="61"/>
  <c r="R55" i="61"/>
  <c r="T55" i="61"/>
  <c r="V55" i="61"/>
  <c r="X55" i="61"/>
  <c r="Z55" i="61"/>
  <c r="AB55" i="61"/>
  <c r="L59" i="61"/>
  <c r="N59" i="61"/>
  <c r="P59" i="61"/>
  <c r="R59" i="61"/>
  <c r="T59" i="61"/>
  <c r="V59" i="61"/>
  <c r="X59" i="61"/>
  <c r="Z59" i="61"/>
  <c r="AB59" i="61"/>
  <c r="L60" i="61"/>
  <c r="N60" i="61"/>
  <c r="P60" i="61"/>
  <c r="R60" i="61"/>
  <c r="T60" i="61"/>
  <c r="V60" i="61"/>
  <c r="X60" i="61"/>
  <c r="Z60" i="61"/>
  <c r="AB60" i="61"/>
  <c r="L61" i="61"/>
  <c r="N61" i="61"/>
  <c r="P61" i="61"/>
  <c r="R61" i="61"/>
  <c r="T61" i="61"/>
  <c r="V61" i="61"/>
  <c r="X61" i="61"/>
  <c r="Z61" i="61"/>
  <c r="AB61" i="61"/>
  <c r="L62" i="61"/>
  <c r="N62" i="61"/>
  <c r="P62" i="61"/>
  <c r="R62" i="61"/>
  <c r="T62" i="61"/>
  <c r="V62" i="61"/>
  <c r="X62" i="61"/>
  <c r="Z62" i="61"/>
  <c r="AB62" i="61"/>
  <c r="L64" i="61"/>
  <c r="N64" i="61"/>
  <c r="P64" i="61"/>
  <c r="R64" i="61"/>
  <c r="T64" i="61"/>
  <c r="X64" i="61"/>
  <c r="Z64" i="61"/>
  <c r="AB64" i="61"/>
  <c r="L65" i="61"/>
  <c r="N65" i="61"/>
  <c r="P65" i="61"/>
  <c r="R65" i="61"/>
  <c r="T65" i="61"/>
  <c r="V65" i="61"/>
  <c r="X65" i="61"/>
  <c r="Z65" i="61"/>
  <c r="AB65" i="61"/>
  <c r="L66" i="61"/>
  <c r="N66" i="61"/>
  <c r="P66" i="61"/>
  <c r="R66" i="61"/>
  <c r="T66" i="61"/>
  <c r="V66" i="61"/>
  <c r="X66" i="61"/>
  <c r="Z66" i="61"/>
  <c r="AB66" i="61"/>
  <c r="L67" i="61"/>
  <c r="N67" i="61"/>
  <c r="P67" i="61"/>
  <c r="R67" i="61"/>
  <c r="T67" i="61"/>
  <c r="X67" i="61"/>
  <c r="Z67" i="61"/>
  <c r="AB67" i="61"/>
  <c r="L68" i="61"/>
  <c r="N68" i="61"/>
  <c r="P68" i="61"/>
  <c r="R68" i="61"/>
  <c r="T68" i="61"/>
  <c r="V68" i="61"/>
  <c r="X68" i="61"/>
  <c r="Z68" i="61"/>
  <c r="AB68" i="61"/>
  <c r="L69" i="61"/>
  <c r="N69" i="61"/>
  <c r="P69" i="61"/>
  <c r="R69" i="61"/>
  <c r="T69" i="61"/>
  <c r="V69" i="61"/>
  <c r="X69" i="61"/>
  <c r="Z69" i="61"/>
  <c r="AB69" i="61"/>
  <c r="L71" i="61"/>
  <c r="N71" i="61"/>
  <c r="P71" i="61"/>
  <c r="R71" i="61"/>
  <c r="T71" i="61"/>
  <c r="V71" i="61"/>
  <c r="X71" i="61"/>
  <c r="Z71" i="61"/>
  <c r="AB71" i="61"/>
  <c r="L72" i="61"/>
  <c r="N72" i="61"/>
  <c r="P72" i="61"/>
  <c r="R72" i="61"/>
  <c r="T72" i="61"/>
  <c r="V72" i="61"/>
  <c r="X72" i="61"/>
  <c r="Z72" i="61"/>
  <c r="AB72" i="61"/>
  <c r="L73" i="61"/>
  <c r="N73" i="61"/>
  <c r="P73" i="61"/>
  <c r="R73" i="61"/>
  <c r="T73" i="61"/>
  <c r="V73" i="61"/>
  <c r="X73" i="61"/>
  <c r="Z73" i="61"/>
  <c r="AB73" i="61"/>
  <c r="L76" i="61"/>
  <c r="N76" i="61"/>
  <c r="P76" i="61"/>
  <c r="R76" i="61"/>
  <c r="T76" i="61"/>
  <c r="V76" i="61"/>
  <c r="X76" i="61"/>
  <c r="Z76" i="61"/>
  <c r="AB76" i="61"/>
  <c r="L77" i="61"/>
  <c r="N77" i="61"/>
  <c r="P77" i="61"/>
  <c r="R77" i="61"/>
  <c r="T77" i="61"/>
  <c r="V77" i="61"/>
  <c r="X77" i="61"/>
  <c r="Z77" i="61"/>
  <c r="AB77" i="61"/>
  <c r="L78" i="61"/>
  <c r="N78" i="61"/>
  <c r="P78" i="61"/>
  <c r="R78" i="61"/>
  <c r="T78" i="61"/>
  <c r="V78" i="61"/>
  <c r="X78" i="61"/>
  <c r="Z78" i="61"/>
  <c r="AB78" i="61"/>
  <c r="L79" i="61"/>
  <c r="N79" i="61"/>
  <c r="P79" i="61"/>
  <c r="R79" i="61"/>
  <c r="T79" i="61"/>
  <c r="V79" i="61"/>
  <c r="X79" i="61"/>
  <c r="Z79" i="61"/>
  <c r="AB79" i="61"/>
  <c r="L81" i="61"/>
  <c r="N81" i="61"/>
  <c r="P81" i="61"/>
  <c r="R81" i="61"/>
  <c r="T81" i="61"/>
  <c r="V81" i="61"/>
  <c r="X81" i="61"/>
  <c r="Z81" i="61"/>
  <c r="AB81" i="61"/>
  <c r="L82" i="61"/>
  <c r="N82" i="61"/>
  <c r="P82" i="61"/>
  <c r="R82" i="61"/>
  <c r="T82" i="61"/>
  <c r="V82" i="61"/>
  <c r="X82" i="61"/>
  <c r="Z82" i="61"/>
  <c r="AB82" i="61"/>
  <c r="L83" i="61"/>
  <c r="N83" i="61"/>
  <c r="P83" i="61"/>
  <c r="R83" i="61"/>
  <c r="T83" i="61"/>
  <c r="V83" i="61"/>
  <c r="X83" i="61"/>
  <c r="Z83" i="61"/>
  <c r="AB83" i="61"/>
  <c r="L84" i="61"/>
  <c r="N84" i="61"/>
  <c r="P84" i="61"/>
  <c r="R84" i="61"/>
  <c r="T84" i="61"/>
  <c r="V84" i="61"/>
  <c r="X84" i="61"/>
  <c r="Z84" i="61"/>
  <c r="AB84" i="61"/>
  <c r="L85" i="61"/>
  <c r="N85" i="61"/>
  <c r="P85" i="61"/>
  <c r="R85" i="61"/>
  <c r="T85" i="61"/>
  <c r="V85" i="61"/>
  <c r="X85" i="61"/>
  <c r="Z85" i="61"/>
  <c r="AB85" i="61"/>
  <c r="L87" i="61"/>
  <c r="N87" i="61"/>
  <c r="P87" i="61"/>
  <c r="R87" i="61"/>
  <c r="T87" i="61"/>
  <c r="V87" i="61"/>
  <c r="X87" i="61"/>
  <c r="Z87" i="61"/>
  <c r="AB87" i="61"/>
  <c r="L88" i="61"/>
  <c r="N88" i="61"/>
  <c r="P88" i="61"/>
  <c r="R88" i="61"/>
  <c r="T88" i="61"/>
  <c r="V88" i="61"/>
  <c r="X88" i="61"/>
  <c r="Z88" i="61"/>
  <c r="AB88" i="61"/>
  <c r="L89" i="61"/>
  <c r="N89" i="61"/>
  <c r="P89" i="61"/>
  <c r="R89" i="61"/>
  <c r="T89" i="61"/>
  <c r="V89" i="61"/>
  <c r="X89" i="61"/>
  <c r="Z89" i="61"/>
  <c r="AB89" i="61"/>
  <c r="L90" i="61"/>
  <c r="N90" i="61"/>
  <c r="P90" i="61"/>
  <c r="R90" i="61"/>
  <c r="T90" i="61"/>
  <c r="V90" i="61"/>
  <c r="X90" i="61"/>
  <c r="Z90" i="61"/>
  <c r="AB90" i="61"/>
  <c r="L91" i="61"/>
  <c r="N91" i="61"/>
  <c r="P91" i="61"/>
  <c r="R91" i="61"/>
  <c r="T91" i="61"/>
  <c r="V91" i="61"/>
  <c r="X91" i="61"/>
  <c r="Z91" i="61"/>
  <c r="AB91" i="61"/>
  <c r="L93" i="61"/>
  <c r="N93" i="61"/>
  <c r="P93" i="61"/>
  <c r="R93" i="61"/>
  <c r="T93" i="61"/>
  <c r="V93" i="61"/>
  <c r="X93" i="61"/>
  <c r="Z93" i="61"/>
  <c r="AB93" i="61"/>
  <c r="L94" i="61"/>
  <c r="N94" i="61"/>
  <c r="P94" i="61"/>
  <c r="R94" i="61"/>
  <c r="T94" i="61"/>
  <c r="V94" i="61"/>
  <c r="X94" i="61"/>
  <c r="Z94" i="61"/>
  <c r="AB94" i="61"/>
  <c r="L96" i="61"/>
  <c r="N96" i="61"/>
  <c r="P96" i="61"/>
  <c r="R96" i="61"/>
  <c r="T96" i="61"/>
  <c r="V96" i="61"/>
  <c r="X96" i="61"/>
  <c r="Z96" i="61"/>
  <c r="AB96" i="61"/>
  <c r="L97" i="61"/>
  <c r="N97" i="61"/>
  <c r="P97" i="61"/>
  <c r="R97" i="61"/>
  <c r="T97" i="61"/>
  <c r="V97" i="61"/>
  <c r="X97" i="61"/>
  <c r="Z97" i="61"/>
  <c r="AB97" i="61"/>
  <c r="L98" i="61"/>
  <c r="N98" i="61"/>
  <c r="P98" i="61"/>
  <c r="R98" i="61"/>
  <c r="T98" i="61"/>
  <c r="V98" i="61"/>
  <c r="X98" i="61"/>
  <c r="Z98" i="61"/>
  <c r="AB98" i="61"/>
  <c r="L99" i="61"/>
  <c r="N99" i="61"/>
  <c r="P99" i="61"/>
  <c r="R99" i="61"/>
  <c r="T99" i="61"/>
  <c r="V99" i="61"/>
  <c r="X99" i="61"/>
  <c r="Z99" i="61"/>
  <c r="AB99" i="61"/>
  <c r="L100" i="61"/>
  <c r="N100" i="61"/>
  <c r="P100" i="61"/>
  <c r="R100" i="61"/>
  <c r="T100" i="61"/>
  <c r="V100" i="61"/>
  <c r="X100" i="61"/>
  <c r="Z100" i="61"/>
  <c r="AB100" i="61"/>
  <c r="L102" i="61"/>
  <c r="N102" i="61"/>
  <c r="P102" i="61"/>
  <c r="R102" i="61"/>
  <c r="T102" i="61"/>
  <c r="V102" i="61"/>
  <c r="X102" i="61"/>
  <c r="Z102" i="61"/>
  <c r="AB102" i="61"/>
  <c r="L103" i="61"/>
  <c r="N103" i="61"/>
  <c r="P103" i="61"/>
  <c r="R103" i="61"/>
  <c r="T103" i="61"/>
  <c r="V103" i="61"/>
  <c r="X103" i="61"/>
  <c r="Z103" i="61"/>
  <c r="AB103" i="61"/>
  <c r="L104" i="61"/>
  <c r="N104" i="61"/>
  <c r="P104" i="61"/>
  <c r="R104" i="61"/>
  <c r="T104" i="61"/>
  <c r="V104" i="61"/>
  <c r="X104" i="61"/>
  <c r="Z104" i="61"/>
  <c r="AB104" i="61"/>
  <c r="L106" i="61"/>
  <c r="N106" i="61"/>
  <c r="P106" i="61"/>
  <c r="R106" i="61"/>
  <c r="T106" i="61"/>
  <c r="V106" i="61"/>
  <c r="X106" i="61"/>
  <c r="Z106" i="61"/>
  <c r="AB106" i="61"/>
  <c r="L108" i="61"/>
  <c r="N108" i="61"/>
  <c r="P108" i="61"/>
  <c r="R108" i="61"/>
  <c r="T108" i="61"/>
  <c r="V108" i="61"/>
  <c r="X108" i="61"/>
  <c r="Z108" i="61"/>
  <c r="AB108" i="61"/>
  <c r="L109" i="61"/>
  <c r="N109" i="61"/>
  <c r="P109" i="61"/>
  <c r="R109" i="61"/>
  <c r="T109" i="61"/>
  <c r="V109" i="61"/>
  <c r="X109" i="61"/>
  <c r="Z109" i="61"/>
  <c r="AB109" i="61"/>
  <c r="L110" i="61"/>
  <c r="N110" i="61"/>
  <c r="P110" i="61"/>
  <c r="R110" i="61"/>
  <c r="T110" i="61"/>
  <c r="V110" i="61"/>
  <c r="X110" i="61"/>
  <c r="Z110" i="61"/>
  <c r="AB110" i="61"/>
  <c r="L111" i="61"/>
  <c r="N111" i="61"/>
  <c r="P111" i="61"/>
  <c r="R111" i="61"/>
  <c r="T111" i="61"/>
  <c r="V111" i="61"/>
  <c r="X111" i="61"/>
  <c r="Z111" i="61"/>
  <c r="AB111" i="61"/>
  <c r="L113" i="61"/>
  <c r="N113" i="61"/>
  <c r="P113" i="61"/>
  <c r="R113" i="61"/>
  <c r="T113" i="61"/>
  <c r="V113" i="61"/>
  <c r="X113" i="61"/>
  <c r="Z113" i="61"/>
  <c r="AB113" i="61"/>
  <c r="L114" i="61"/>
  <c r="N114" i="61"/>
  <c r="P114" i="61"/>
  <c r="R114" i="61"/>
  <c r="T114" i="61"/>
  <c r="V114" i="61"/>
  <c r="X114" i="61"/>
  <c r="Z114" i="61"/>
  <c r="AB114" i="61"/>
  <c r="L115" i="61"/>
  <c r="N115" i="61"/>
  <c r="P115" i="61"/>
  <c r="R115" i="61"/>
  <c r="T115" i="61"/>
  <c r="V115" i="61"/>
  <c r="X115" i="61"/>
  <c r="Z115" i="61"/>
  <c r="AB115" i="61"/>
  <c r="L117" i="61"/>
  <c r="N117" i="61"/>
  <c r="P117" i="61"/>
  <c r="R117" i="61"/>
  <c r="T117" i="61"/>
  <c r="V117" i="61"/>
  <c r="X117" i="61"/>
  <c r="Z117" i="61"/>
  <c r="AB117" i="61"/>
  <c r="L118" i="61"/>
  <c r="N118" i="61"/>
  <c r="P118" i="61"/>
  <c r="R118" i="61"/>
  <c r="T118" i="61"/>
  <c r="V118" i="61"/>
  <c r="X118" i="61"/>
  <c r="Z118" i="61"/>
  <c r="AB118" i="61"/>
  <c r="L119" i="61"/>
  <c r="N119" i="61"/>
  <c r="P119" i="61"/>
  <c r="R119" i="61"/>
  <c r="T119" i="61"/>
  <c r="V119" i="61"/>
  <c r="X119" i="61"/>
  <c r="Z119" i="61"/>
  <c r="AB119" i="61"/>
  <c r="L120" i="61"/>
  <c r="N120" i="61"/>
  <c r="P120" i="61"/>
  <c r="R120" i="61"/>
  <c r="T120" i="61"/>
  <c r="V120" i="61"/>
  <c r="X120" i="61"/>
  <c r="Z120" i="61"/>
  <c r="AB120" i="61"/>
  <c r="L123" i="61"/>
  <c r="P123" i="61"/>
  <c r="R123" i="61"/>
  <c r="T123" i="61"/>
  <c r="V123" i="61"/>
  <c r="X123" i="61"/>
  <c r="Z123" i="61"/>
  <c r="AB123" i="61"/>
  <c r="L124" i="61"/>
  <c r="N124" i="61"/>
  <c r="N125" i="61" s="1"/>
  <c r="P124" i="61"/>
  <c r="R124" i="61"/>
  <c r="T124" i="61"/>
  <c r="V124" i="61"/>
  <c r="X124" i="61"/>
  <c r="Z124" i="61"/>
  <c r="AB124" i="61"/>
  <c r="AD124" i="61"/>
  <c r="AD123" i="61"/>
  <c r="AD120" i="61"/>
  <c r="AD119" i="61"/>
  <c r="AD118" i="61"/>
  <c r="AD117" i="61"/>
  <c r="AD115" i="61"/>
  <c r="AD114" i="61"/>
  <c r="AD113" i="61"/>
  <c r="AD111" i="61"/>
  <c r="AD110" i="61"/>
  <c r="AD109" i="61"/>
  <c r="AD108" i="61"/>
  <c r="AD106" i="61"/>
  <c r="AD104" i="61"/>
  <c r="AD103" i="61"/>
  <c r="AD102" i="61"/>
  <c r="AD100" i="61"/>
  <c r="AD99" i="61"/>
  <c r="AD98" i="61"/>
  <c r="AD97" i="61"/>
  <c r="AD96" i="61"/>
  <c r="AD94" i="61"/>
  <c r="AD93" i="61"/>
  <c r="AD91" i="61"/>
  <c r="AD90" i="61"/>
  <c r="AD89" i="61"/>
  <c r="AD88" i="61"/>
  <c r="AD87" i="61"/>
  <c r="AD85" i="61"/>
  <c r="AD84" i="61"/>
  <c r="AD83" i="61"/>
  <c r="AD82" i="61"/>
  <c r="AD81" i="61"/>
  <c r="AD79" i="61"/>
  <c r="AD78" i="61"/>
  <c r="AD77" i="61"/>
  <c r="AD76" i="61"/>
  <c r="AD73" i="61"/>
  <c r="AD72" i="61"/>
  <c r="AD71" i="61"/>
  <c r="AD69" i="61"/>
  <c r="AD68" i="61"/>
  <c r="AD67" i="61"/>
  <c r="AD66" i="61"/>
  <c r="AD65" i="61"/>
  <c r="AD64" i="61"/>
  <c r="AD62" i="61"/>
  <c r="AD61" i="61"/>
  <c r="AD60" i="61"/>
  <c r="AD59" i="61"/>
  <c r="AD55" i="61"/>
  <c r="AD54" i="61"/>
  <c r="AD53" i="61"/>
  <c r="AD51" i="61"/>
  <c r="AD48" i="61"/>
  <c r="AD47" i="61"/>
  <c r="AD46" i="61"/>
  <c r="AD45" i="61"/>
  <c r="AD44" i="61"/>
  <c r="AD43" i="61"/>
  <c r="AD42" i="61"/>
  <c r="AD41" i="61"/>
  <c r="AD40" i="61"/>
  <c r="AD39" i="61"/>
  <c r="AD38" i="61"/>
  <c r="AD37" i="61"/>
  <c r="AD36" i="61"/>
  <c r="AD35" i="61"/>
  <c r="AD34" i="61"/>
  <c r="AD33" i="61"/>
  <c r="AD32" i="61"/>
  <c r="AD30" i="61"/>
  <c r="AD29" i="61"/>
  <c r="AD28" i="61"/>
  <c r="AD27" i="61"/>
  <c r="AD26" i="61"/>
  <c r="AD24" i="61"/>
  <c r="AD23" i="61"/>
  <c r="AD22" i="61"/>
  <c r="AD21" i="61"/>
  <c r="AD20" i="61"/>
  <c r="AD19" i="61"/>
  <c r="AD18" i="61"/>
  <c r="AD16" i="61"/>
  <c r="AD15" i="61"/>
  <c r="J124" i="61"/>
  <c r="J123" i="61"/>
  <c r="J77" i="61"/>
  <c r="J78" i="61"/>
  <c r="J79" i="61"/>
  <c r="J81" i="61"/>
  <c r="J82" i="61"/>
  <c r="J83" i="61"/>
  <c r="J84" i="61"/>
  <c r="J85" i="61"/>
  <c r="J87" i="61"/>
  <c r="J88" i="61"/>
  <c r="J89" i="61"/>
  <c r="J90" i="61"/>
  <c r="J91" i="61"/>
  <c r="J93" i="61"/>
  <c r="J94" i="61"/>
  <c r="J96" i="61"/>
  <c r="J97" i="61"/>
  <c r="J98" i="61"/>
  <c r="J99" i="61"/>
  <c r="J100" i="61"/>
  <c r="J102" i="61"/>
  <c r="J103" i="61"/>
  <c r="J104" i="61"/>
  <c r="J106" i="61"/>
  <c r="J108" i="61"/>
  <c r="J109" i="61"/>
  <c r="J110" i="61"/>
  <c r="J111" i="61"/>
  <c r="J113" i="61"/>
  <c r="J114" i="61"/>
  <c r="J115" i="61"/>
  <c r="J117" i="61"/>
  <c r="J118" i="61"/>
  <c r="J119" i="61"/>
  <c r="J120" i="61"/>
  <c r="J76" i="61"/>
  <c r="J72" i="61"/>
  <c r="J73" i="61"/>
  <c r="J71" i="61"/>
  <c r="J65" i="61"/>
  <c r="J66" i="61"/>
  <c r="J67" i="61"/>
  <c r="J68" i="61"/>
  <c r="J69" i="61"/>
  <c r="J64" i="61"/>
  <c r="J62" i="61"/>
  <c r="J60" i="61"/>
  <c r="J61" i="61"/>
  <c r="J59" i="61"/>
  <c r="J53" i="61"/>
  <c r="J54" i="61"/>
  <c r="J55" i="61"/>
  <c r="J51" i="61"/>
  <c r="J33" i="61"/>
  <c r="J34" i="61"/>
  <c r="J35" i="61"/>
  <c r="J36" i="61"/>
  <c r="J37" i="61"/>
  <c r="J38" i="61"/>
  <c r="J39" i="61"/>
  <c r="J40" i="61"/>
  <c r="J41" i="61"/>
  <c r="J42" i="61"/>
  <c r="J43" i="61"/>
  <c r="J44" i="61"/>
  <c r="J45" i="61"/>
  <c r="J46" i="61"/>
  <c r="J47" i="61"/>
  <c r="J48" i="61"/>
  <c r="J32" i="61"/>
  <c r="J27" i="61"/>
  <c r="J28" i="61"/>
  <c r="J29" i="61"/>
  <c r="J30" i="61"/>
  <c r="J26" i="61"/>
  <c r="J19" i="61"/>
  <c r="J20" i="61"/>
  <c r="J21" i="61"/>
  <c r="J22" i="61"/>
  <c r="J23" i="61"/>
  <c r="J24" i="61"/>
  <c r="J18" i="61"/>
  <c r="J16" i="61"/>
  <c r="J15" i="61"/>
  <c r="F124" i="61"/>
  <c r="F125" i="61" s="1"/>
  <c r="F77" i="61"/>
  <c r="F78" i="61"/>
  <c r="F79" i="61"/>
  <c r="F81" i="61"/>
  <c r="F82" i="61"/>
  <c r="F83" i="61"/>
  <c r="F84" i="61"/>
  <c r="F85" i="61"/>
  <c r="F87" i="61"/>
  <c r="F88" i="61"/>
  <c r="F89" i="61"/>
  <c r="F90" i="61"/>
  <c r="F91" i="61"/>
  <c r="F93" i="61"/>
  <c r="F94" i="61"/>
  <c r="F96" i="61"/>
  <c r="F97" i="61"/>
  <c r="F98" i="61"/>
  <c r="F99" i="61"/>
  <c r="F100" i="61"/>
  <c r="F102" i="61"/>
  <c r="F103" i="61"/>
  <c r="F104" i="61"/>
  <c r="F106" i="61"/>
  <c r="F108" i="61"/>
  <c r="F109" i="61"/>
  <c r="F110" i="61"/>
  <c r="F111" i="61"/>
  <c r="F113" i="61"/>
  <c r="F114" i="61"/>
  <c r="F115" i="61"/>
  <c r="F117" i="61"/>
  <c r="F118" i="61"/>
  <c r="F119" i="61"/>
  <c r="F120" i="61"/>
  <c r="F76" i="61"/>
  <c r="F72" i="61"/>
  <c r="F73" i="61"/>
  <c r="F71" i="61"/>
  <c r="F65" i="61"/>
  <c r="F66" i="61"/>
  <c r="F67" i="61"/>
  <c r="F68" i="61"/>
  <c r="F69" i="61"/>
  <c r="F64" i="61"/>
  <c r="F60" i="61"/>
  <c r="F61" i="61"/>
  <c r="F62" i="61"/>
  <c r="F59" i="61"/>
  <c r="F53" i="61"/>
  <c r="F54" i="61"/>
  <c r="F55" i="61"/>
  <c r="F51" i="61"/>
  <c r="F42" i="61"/>
  <c r="F43" i="61"/>
  <c r="F44" i="61"/>
  <c r="F45" i="61"/>
  <c r="F46" i="61"/>
  <c r="F47" i="61"/>
  <c r="F48" i="61"/>
  <c r="F33" i="61"/>
  <c r="F34" i="61"/>
  <c r="F35" i="61"/>
  <c r="F36" i="61"/>
  <c r="F37" i="61"/>
  <c r="F38" i="61"/>
  <c r="F39" i="61"/>
  <c r="F40" i="61"/>
  <c r="F41" i="61"/>
  <c r="F32" i="61"/>
  <c r="F27" i="61"/>
  <c r="F28" i="61"/>
  <c r="F29" i="61"/>
  <c r="F30" i="61"/>
  <c r="F26" i="61"/>
  <c r="F19" i="61"/>
  <c r="F20" i="61"/>
  <c r="F21" i="61"/>
  <c r="F22" i="61"/>
  <c r="F23" i="61"/>
  <c r="F24" i="61"/>
  <c r="F18" i="61"/>
  <c r="F16" i="61"/>
  <c r="F15" i="61"/>
  <c r="Z116" i="61" l="1"/>
  <c r="Z86" i="61"/>
  <c r="Z112" i="61"/>
  <c r="Z107" i="61"/>
  <c r="Z121" i="61"/>
  <c r="Z80" i="61"/>
  <c r="AG124" i="61"/>
  <c r="AH124" i="61" s="1"/>
  <c r="AH125" i="61" s="1"/>
  <c r="AF124" i="61"/>
  <c r="AF125" i="61" s="1"/>
  <c r="L125" i="61"/>
  <c r="X112" i="61"/>
  <c r="X121" i="61"/>
  <c r="X116" i="61"/>
  <c r="X86" i="61"/>
  <c r="X80" i="61"/>
  <c r="V64" i="61"/>
  <c r="V67" i="61"/>
  <c r="T57" i="61"/>
  <c r="Z17" i="61"/>
  <c r="R57" i="61"/>
  <c r="AF105" i="61"/>
  <c r="AG56" i="61"/>
  <c r="AH56" i="61" s="1"/>
  <c r="AG95" i="61"/>
  <c r="AH95" i="61" s="1"/>
  <c r="AG101" i="61"/>
  <c r="AH101" i="61" s="1"/>
  <c r="F122" i="61"/>
  <c r="F126" i="61" s="1"/>
  <c r="X125" i="61"/>
  <c r="J57" i="61"/>
  <c r="V125" i="61"/>
  <c r="P125" i="61"/>
  <c r="F57" i="61"/>
  <c r="T125" i="61"/>
  <c r="F17" i="61"/>
  <c r="AF15" i="61"/>
  <c r="R125" i="61"/>
  <c r="AD17" i="61"/>
  <c r="V57" i="61"/>
  <c r="AD125" i="61"/>
  <c r="X63" i="61"/>
  <c r="L17" i="61"/>
  <c r="AG28" i="61"/>
  <c r="AH28" i="61" s="1"/>
  <c r="AH31" i="61" s="1"/>
  <c r="V25" i="61"/>
  <c r="AH17" i="61"/>
  <c r="V31" i="61"/>
  <c r="T25" i="61"/>
  <c r="AB125" i="61"/>
  <c r="Z74" i="61"/>
  <c r="Z125" i="61"/>
  <c r="AB63" i="61"/>
  <c r="J74" i="61"/>
  <c r="AD57" i="61"/>
  <c r="AD70" i="61"/>
  <c r="V74" i="61"/>
  <c r="Z63" i="61"/>
  <c r="AH74" i="61"/>
  <c r="AB17" i="61"/>
  <c r="L63" i="61"/>
  <c r="N122" i="61"/>
  <c r="N126" i="61" s="1"/>
  <c r="X74" i="61"/>
  <c r="R74" i="61"/>
  <c r="T74" i="61"/>
  <c r="N63" i="61"/>
  <c r="N17" i="61"/>
  <c r="T31" i="61"/>
  <c r="L57" i="61"/>
  <c r="AH70" i="61"/>
  <c r="AH63" i="61"/>
  <c r="AH49" i="61"/>
  <c r="AH25" i="61"/>
  <c r="P31" i="61"/>
  <c r="L49" i="61"/>
  <c r="T122" i="61"/>
  <c r="R122" i="61"/>
  <c r="P122" i="61"/>
  <c r="P74" i="61"/>
  <c r="V17" i="61"/>
  <c r="AB70" i="61"/>
  <c r="X49" i="61"/>
  <c r="X58" i="61" s="1"/>
  <c r="R31" i="61"/>
  <c r="R25" i="61"/>
  <c r="Z70" i="61"/>
  <c r="T49" i="61"/>
  <c r="N31" i="61"/>
  <c r="N25" i="61"/>
  <c r="L31" i="61"/>
  <c r="P49" i="61"/>
  <c r="V122" i="61"/>
  <c r="P70" i="61"/>
  <c r="X17" i="61"/>
  <c r="F74" i="61"/>
  <c r="N74" i="61"/>
  <c r="V63" i="61"/>
  <c r="T17" i="61"/>
  <c r="N70" i="61"/>
  <c r="L70" i="61"/>
  <c r="V49" i="61"/>
  <c r="P25" i="61"/>
  <c r="AB49" i="61"/>
  <c r="L122" i="61"/>
  <c r="L74" i="61"/>
  <c r="T63" i="61"/>
  <c r="P57" i="61"/>
  <c r="AB31" i="61"/>
  <c r="AB25" i="61"/>
  <c r="R17" i="61"/>
  <c r="AB74" i="61"/>
  <c r="T70" i="61"/>
  <c r="Z49" i="61"/>
  <c r="N49" i="61"/>
  <c r="R63" i="61"/>
  <c r="N57" i="61"/>
  <c r="Z31" i="61"/>
  <c r="Z25" i="61"/>
  <c r="P17" i="61"/>
  <c r="X70" i="61"/>
  <c r="R49" i="61"/>
  <c r="L25" i="61"/>
  <c r="R70" i="61"/>
  <c r="P63" i="61"/>
  <c r="Z57" i="61"/>
  <c r="X31" i="61"/>
  <c r="X25" i="61"/>
  <c r="J125" i="61"/>
  <c r="AD31" i="61"/>
  <c r="J17" i="61"/>
  <c r="J31" i="61"/>
  <c r="J63" i="61"/>
  <c r="J122" i="61"/>
  <c r="J70" i="61"/>
  <c r="AD49" i="61"/>
  <c r="AD122" i="61"/>
  <c r="AD63" i="61"/>
  <c r="AD25" i="61"/>
  <c r="J25" i="61"/>
  <c r="AD74" i="61"/>
  <c r="J49" i="61"/>
  <c r="F70" i="61"/>
  <c r="F63" i="61"/>
  <c r="F25" i="61"/>
  <c r="F31" i="61"/>
  <c r="F49" i="61"/>
  <c r="Z122" i="61" l="1"/>
  <c r="AD126" i="61"/>
  <c r="L126" i="61"/>
  <c r="Z58" i="61"/>
  <c r="Z75" i="61" s="1"/>
  <c r="V70" i="61"/>
  <c r="V126" i="61"/>
  <c r="P126" i="61"/>
  <c r="AH122" i="61"/>
  <c r="AH126" i="61" s="1"/>
  <c r="T126" i="61"/>
  <c r="R126" i="61"/>
  <c r="AB126" i="61"/>
  <c r="V58" i="61"/>
  <c r="V75" i="61" s="1"/>
  <c r="P58" i="61"/>
  <c r="P75" i="61" s="1"/>
  <c r="AB58" i="61"/>
  <c r="AB75" i="61" s="1"/>
  <c r="L58" i="61"/>
  <c r="L75" i="61" s="1"/>
  <c r="L128" i="61" s="1"/>
  <c r="L129" i="61" s="1"/>
  <c r="L130" i="61" s="1"/>
  <c r="F58" i="61"/>
  <c r="F75" i="61" s="1"/>
  <c r="F128" i="61" s="1"/>
  <c r="AH58" i="61"/>
  <c r="AH75" i="61" s="1"/>
  <c r="J126" i="61"/>
  <c r="N58" i="61"/>
  <c r="N75" i="61" s="1"/>
  <c r="N128" i="61" s="1"/>
  <c r="N129" i="61" s="1"/>
  <c r="N130" i="61" s="1"/>
  <c r="T58" i="61"/>
  <c r="T75" i="61" s="1"/>
  <c r="X75" i="61"/>
  <c r="R58" i="61"/>
  <c r="R75" i="61" s="1"/>
  <c r="J58" i="61"/>
  <c r="J75" i="61" s="1"/>
  <c r="AD58" i="61"/>
  <c r="AD75" i="61" s="1"/>
  <c r="AD128" i="61" s="1"/>
  <c r="H77" i="61"/>
  <c r="H78" i="61"/>
  <c r="H79" i="61"/>
  <c r="H81" i="61"/>
  <c r="H82" i="61"/>
  <c r="H83" i="61"/>
  <c r="H84" i="61"/>
  <c r="H85" i="61"/>
  <c r="H87" i="61"/>
  <c r="H88" i="61"/>
  <c r="H89" i="61"/>
  <c r="H90" i="61"/>
  <c r="H91" i="61"/>
  <c r="H93" i="61"/>
  <c r="H94" i="61"/>
  <c r="H96" i="61"/>
  <c r="H97" i="61"/>
  <c r="H98" i="61"/>
  <c r="H99" i="61"/>
  <c r="H100" i="61"/>
  <c r="H102" i="61"/>
  <c r="H103" i="61"/>
  <c r="H104" i="61"/>
  <c r="H106" i="61"/>
  <c r="H108" i="61"/>
  <c r="H109" i="61"/>
  <c r="H110" i="61"/>
  <c r="H111" i="61"/>
  <c r="H113" i="61"/>
  <c r="H114" i="61"/>
  <c r="H115" i="61"/>
  <c r="H117" i="61"/>
  <c r="H118" i="61"/>
  <c r="H119" i="61"/>
  <c r="H120" i="61"/>
  <c r="H76" i="61"/>
  <c r="H54" i="61"/>
  <c r="H55" i="61"/>
  <c r="H53" i="61"/>
  <c r="AF77" i="61"/>
  <c r="AF78" i="61"/>
  <c r="AF79" i="61"/>
  <c r="AF81" i="61"/>
  <c r="AF82" i="61"/>
  <c r="AF83" i="61"/>
  <c r="AF84" i="61"/>
  <c r="AF85" i="61"/>
  <c r="AF87" i="61"/>
  <c r="AF88" i="61"/>
  <c r="AF89" i="61"/>
  <c r="AF90" i="61"/>
  <c r="AF91" i="61"/>
  <c r="AF93" i="61"/>
  <c r="AF94" i="61"/>
  <c r="AF96" i="61"/>
  <c r="AF97" i="61"/>
  <c r="AF98" i="61"/>
  <c r="AF99" i="61"/>
  <c r="AF100" i="61"/>
  <c r="AF102" i="61"/>
  <c r="AF103" i="61"/>
  <c r="AF104" i="61"/>
  <c r="AF106" i="61"/>
  <c r="AF108" i="61"/>
  <c r="AF109" i="61"/>
  <c r="AF110" i="61"/>
  <c r="AF111" i="61"/>
  <c r="AF113" i="61"/>
  <c r="AF114" i="61"/>
  <c r="AF115" i="61"/>
  <c r="AF117" i="61"/>
  <c r="AF118" i="61"/>
  <c r="AF119" i="61"/>
  <c r="AF120" i="61"/>
  <c r="AF76" i="61"/>
  <c r="AF54" i="61"/>
  <c r="AF55" i="61"/>
  <c r="AF33" i="61"/>
  <c r="AF34" i="61"/>
  <c r="AF35" i="61"/>
  <c r="AF36" i="61"/>
  <c r="AF37" i="61"/>
  <c r="AF38" i="61"/>
  <c r="AF39" i="61"/>
  <c r="AF40" i="61"/>
  <c r="AF41" i="61"/>
  <c r="AF42" i="61"/>
  <c r="AF43" i="61"/>
  <c r="AF44" i="61"/>
  <c r="AF45" i="61"/>
  <c r="H16" i="61"/>
  <c r="H45" i="61"/>
  <c r="H41" i="61"/>
  <c r="H39" i="61"/>
  <c r="H38" i="61"/>
  <c r="H37" i="61"/>
  <c r="H36" i="61"/>
  <c r="H35" i="61"/>
  <c r="E100" i="62"/>
  <c r="E99" i="62"/>
  <c r="E98" i="62"/>
  <c r="E96" i="62"/>
  <c r="E95" i="62"/>
  <c r="E94" i="62"/>
  <c r="E90" i="62"/>
  <c r="E84" i="62"/>
  <c r="E83" i="62"/>
  <c r="E81" i="62"/>
  <c r="E80" i="62"/>
  <c r="E76" i="62"/>
  <c r="E75" i="62"/>
  <c r="E74" i="62"/>
  <c r="E73" i="62"/>
  <c r="E67" i="62"/>
  <c r="A55" i="62"/>
  <c r="A56" i="62" s="1"/>
  <c r="A57" i="62" s="1"/>
  <c r="A58" i="62" s="1"/>
  <c r="A59" i="62" s="1"/>
  <c r="A60" i="62" s="1"/>
  <c r="A62" i="62" s="1"/>
  <c r="A63" i="62" s="1"/>
  <c r="A64" i="62" s="1"/>
  <c r="A67" i="62" s="1"/>
  <c r="A68" i="62" s="1"/>
  <c r="A69" i="62" s="1"/>
  <c r="A70" i="62" s="1"/>
  <c r="A72" i="62" s="1"/>
  <c r="A73" i="62" s="1"/>
  <c r="A74" i="62" s="1"/>
  <c r="A75" i="62" s="1"/>
  <c r="A76" i="62" s="1"/>
  <c r="A78" i="62" s="1"/>
  <c r="A79" i="62" s="1"/>
  <c r="A80" i="62" s="1"/>
  <c r="A81" i="62" s="1"/>
  <c r="A82" i="62" s="1"/>
  <c r="A83" i="62" s="1"/>
  <c r="A84" i="62" s="1"/>
  <c r="A85" i="62" s="1"/>
  <c r="A86" i="62" s="1"/>
  <c r="A87" i="62" s="1"/>
  <c r="A88" i="62" s="1"/>
  <c r="A89" i="62" s="1"/>
  <c r="A90" i="62" s="1"/>
  <c r="A91" i="62" s="1"/>
  <c r="A92" i="62" s="1"/>
  <c r="A93" i="62" s="1"/>
  <c r="A94" i="62" s="1"/>
  <c r="A95" i="62" s="1"/>
  <c r="A96" i="62" s="1"/>
  <c r="A98" i="62" s="1"/>
  <c r="A99" i="62" s="1"/>
  <c r="A100" i="62" s="1"/>
  <c r="A102" i="62" s="1"/>
  <c r="A103" i="62" s="1"/>
  <c r="A104" i="62" s="1"/>
  <c r="A105" i="62" s="1"/>
  <c r="A107" i="62" s="1"/>
  <c r="A108" i="62" s="1"/>
  <c r="A109" i="62" s="1"/>
  <c r="A110" i="62" s="1"/>
  <c r="A113" i="62" s="1"/>
  <c r="A114" i="62" s="1"/>
  <c r="A10" i="62"/>
  <c r="A11" i="62" s="1"/>
  <c r="A12" i="62" s="1"/>
  <c r="A13" i="62" s="1"/>
  <c r="A14" i="62" s="1"/>
  <c r="A15" i="62" s="1"/>
  <c r="A17" i="62" s="1"/>
  <c r="A18" i="62" s="1"/>
  <c r="A19" i="62" s="1"/>
  <c r="A20" i="62" s="1"/>
  <c r="A21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34" i="62" s="1"/>
  <c r="A35" i="62" s="1"/>
  <c r="A36" i="62" s="1"/>
  <c r="A37" i="62" s="1"/>
  <c r="A38" i="62" s="1"/>
  <c r="A39" i="62" s="1"/>
  <c r="A41" i="62" s="1"/>
  <c r="A42" i="62" s="1"/>
  <c r="A43" i="62" s="1"/>
  <c r="A44" i="62" s="1"/>
  <c r="A45" i="62" s="1"/>
  <c r="A46" i="62" s="1"/>
  <c r="A49" i="62" s="1"/>
  <c r="A50" i="62" s="1"/>
  <c r="A51" i="62" s="1"/>
  <c r="AF112" i="61" l="1"/>
  <c r="AF107" i="61"/>
  <c r="AF121" i="61"/>
  <c r="AF116" i="61"/>
  <c r="P128" i="61"/>
  <c r="P129" i="61" s="1"/>
  <c r="P130" i="61" s="1"/>
  <c r="V128" i="61"/>
  <c r="V129" i="61" s="1"/>
  <c r="V130" i="61" s="1"/>
  <c r="AF80" i="61"/>
  <c r="AF86" i="61"/>
  <c r="AH128" i="61"/>
  <c r="AH129" i="61" s="1"/>
  <c r="AH130" i="61" s="1"/>
  <c r="T128" i="61"/>
  <c r="T129" i="61" s="1"/>
  <c r="T130" i="61" s="1"/>
  <c r="AB128" i="61"/>
  <c r="AB129" i="61" s="1"/>
  <c r="AB130" i="61" s="1"/>
  <c r="R128" i="61"/>
  <c r="R129" i="61" s="1"/>
  <c r="R130" i="61" s="1"/>
  <c r="J128" i="61"/>
  <c r="J129" i="61" s="1"/>
  <c r="J130" i="61" s="1"/>
  <c r="F129" i="61"/>
  <c r="F130" i="61" s="1"/>
  <c r="AD129" i="61"/>
  <c r="AD130" i="61" s="1"/>
  <c r="H122" i="61"/>
  <c r="AF126" i="61" l="1"/>
  <c r="AF60" i="61"/>
  <c r="AF59" i="61"/>
  <c r="AF47" i="61"/>
  <c r="AF24" i="61"/>
  <c r="H24" i="61"/>
  <c r="H60" i="61" l="1"/>
  <c r="H62" i="61"/>
  <c r="AF48" i="61" l="1"/>
  <c r="AF46" i="61"/>
  <c r="H46" i="61"/>
  <c r="H47" i="61"/>
  <c r="H48" i="61"/>
  <c r="AF18" i="61" l="1"/>
  <c r="A76" i="61"/>
  <c r="AF32" i="61"/>
  <c r="H33" i="61"/>
  <c r="H32" i="61"/>
  <c r="AF30" i="61"/>
  <c r="H30" i="61"/>
  <c r="AF27" i="61"/>
  <c r="H27" i="61"/>
  <c r="AF69" i="61"/>
  <c r="H69" i="61"/>
  <c r="H43" i="61"/>
  <c r="H42" i="61"/>
  <c r="AF29" i="61"/>
  <c r="H29" i="61"/>
  <c r="AF26" i="61"/>
  <c r="H26" i="61"/>
  <c r="H23" i="61"/>
  <c r="AF62" i="61"/>
  <c r="AF72" i="61"/>
  <c r="AF73" i="61"/>
  <c r="AF71" i="61"/>
  <c r="H72" i="61"/>
  <c r="H73" i="61"/>
  <c r="H71" i="61"/>
  <c r="H15" i="61"/>
  <c r="H124" i="61"/>
  <c r="H125" i="61" s="1"/>
  <c r="AF68" i="61"/>
  <c r="H68" i="61"/>
  <c r="AF67" i="61"/>
  <c r="H67" i="61"/>
  <c r="AF66" i="61"/>
  <c r="AF65" i="61"/>
  <c r="H65" i="61"/>
  <c r="H64" i="61"/>
  <c r="AF61" i="61"/>
  <c r="H61" i="61"/>
  <c r="H59" i="61"/>
  <c r="AF53" i="61"/>
  <c r="AF51" i="61"/>
  <c r="H51" i="61"/>
  <c r="H57" i="61" s="1"/>
  <c r="H44" i="61"/>
  <c r="H40" i="61"/>
  <c r="H34" i="61"/>
  <c r="H28" i="61"/>
  <c r="AF23" i="61"/>
  <c r="AF22" i="61"/>
  <c r="H22" i="61"/>
  <c r="AF21" i="61"/>
  <c r="H21" i="61"/>
  <c r="AF20" i="61"/>
  <c r="AF25" i="61" s="1"/>
  <c r="AF58" i="61" s="1"/>
  <c r="AF75" i="61" s="1"/>
  <c r="H20" i="61"/>
  <c r="AF19" i="61"/>
  <c r="H19" i="61"/>
  <c r="H18" i="61"/>
  <c r="AF16" i="61"/>
  <c r="AF64" i="61"/>
  <c r="H66" i="61"/>
  <c r="H74" i="61" l="1"/>
  <c r="H63" i="61"/>
  <c r="H25" i="61"/>
  <c r="H70" i="61"/>
  <c r="H49" i="61"/>
  <c r="H31" i="61"/>
  <c r="AF70" i="61"/>
  <c r="H17" i="61"/>
  <c r="AF17" i="61"/>
  <c r="H58" i="61" l="1"/>
  <c r="H75" i="61" s="1"/>
  <c r="H126" i="61"/>
  <c r="H128" i="61" l="1"/>
  <c r="H129" i="61" l="1"/>
  <c r="H130" i="61" l="1"/>
  <c r="Z126" i="61" l="1"/>
  <c r="Z128" i="61" s="1"/>
  <c r="Z129" i="61" l="1"/>
  <c r="Z130" i="61" s="1"/>
  <c r="AF128" i="61"/>
  <c r="AF130" i="61" l="1"/>
  <c r="X129" i="61"/>
  <c r="X107" i="61"/>
  <c r="X122" i="61"/>
  <c r="X126" i="61"/>
  <c r="X128" i="61"/>
  <c r="X130" i="61"/>
</calcChain>
</file>

<file path=xl/sharedStrings.xml><?xml version="1.0" encoding="utf-8"?>
<sst xmlns="http://schemas.openxmlformats.org/spreadsheetml/2006/main" count="533" uniqueCount="284">
  <si>
    <t>Дүн</t>
  </si>
  <si>
    <t>Танилцсан:</t>
  </si>
  <si>
    <t>Хянасан:</t>
  </si>
  <si>
    <t>Эрлийн маршрут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</si>
  <si>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</si>
  <si>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</si>
  <si>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</si>
  <si>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</si>
  <si>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</si>
  <si>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Хээрийн бэлтгэл ажил</t>
  </si>
  <si>
    <t>Танилцах маршрут</t>
  </si>
  <si>
    <t>Шлихийн сорьцлолт</t>
  </si>
  <si>
    <t>Литогеохими, анхдагч</t>
  </si>
  <si>
    <t>Суваг малталт</t>
  </si>
  <si>
    <t>Уулын ажлын булалт</t>
  </si>
  <si>
    <t>Үнэмлэхүй насны сорьцлолт</t>
  </si>
  <si>
    <t>Зохион байгуулалт</t>
  </si>
  <si>
    <t>Татан буулгалт</t>
  </si>
  <si>
    <t>Микро фото зураг авах</t>
  </si>
  <si>
    <t>Байрны түрээс</t>
  </si>
  <si>
    <t>НӨАТ-10 %</t>
  </si>
  <si>
    <t xml:space="preserve">Геологийн зураглал 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</si>
  <si>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</si>
  <si>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</si>
  <si>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</si>
  <si>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</si>
  <si>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</si>
  <si>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</si>
  <si>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</si>
  <si>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</si>
  <si>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</si>
  <si>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ГАДНЫ БАЙГУУЛЛАГЫН ДҮН /X+XI/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</si>
  <si>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</si>
  <si>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</si>
  <si>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</si>
  <si>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</si>
  <si>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</si>
  <si>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</si>
  <si>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</si>
  <si>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Үндэсний геологийн албаны ГСХ-ийн мэргэжилтэн</t>
  </si>
  <si>
    <t>Үндэсний геологийн албаны ЭБСТЭЗХ-ийн мэргэжилтэн</t>
  </si>
  <si>
    <t>Үндэсний геологийн албаны ГСХ-ийн дарга</t>
  </si>
  <si>
    <t>Бэлтгэл ажлын дүн</t>
  </si>
  <si>
    <t>Зураглалын ажлын дүн</t>
  </si>
  <si>
    <t xml:space="preserve">Уулын ажлын дүн </t>
  </si>
  <si>
    <t>ГБТА-д тайлан үзэх</t>
  </si>
  <si>
    <t>Геофизикийн дүн</t>
  </si>
  <si>
    <t>Тээврийн дүн</t>
  </si>
  <si>
    <t>Лабораторийн ажлын дүн</t>
  </si>
  <si>
    <t>Бусад ажлын дүн</t>
  </si>
  <si>
    <t>Петрографи хураангуй</t>
  </si>
  <si>
    <t>/И.Баттуяа/</t>
  </si>
  <si>
    <t>УЛСЫН ТӨСВИЙН ХӨРӨНГӨӨР ХЭРЭГЖҮҮЛЖ БАЙГАА БУЙЛСТ ХҮРЭН УУЛ-50 ТӨСЛИЙН</t>
  </si>
  <si>
    <t>х/ө</t>
  </si>
  <si>
    <t>%</t>
  </si>
  <si>
    <t>Сансрын зургийн боловсруулалт</t>
  </si>
  <si>
    <t>кв.км</t>
  </si>
  <si>
    <t>т.км</t>
  </si>
  <si>
    <t>сорьц</t>
  </si>
  <si>
    <t>копуш</t>
  </si>
  <si>
    <t>сар</t>
  </si>
  <si>
    <t>Төсвийн дүн: 1,023,714,690 /төгрөгөөр/</t>
  </si>
  <si>
    <t>Литогеохими урсгал</t>
  </si>
  <si>
    <t>/Ш.Доржсүрэн/</t>
  </si>
  <si>
    <t>/Б.Жанчив/</t>
  </si>
  <si>
    <t>/Д.Эрдэнэболд/</t>
  </si>
  <si>
    <t>"БуйУ-50" Төслийн ахлагч</t>
  </si>
  <si>
    <t>"Минторес" ХХК-ий захирал</t>
  </si>
  <si>
    <t>"Минторес" ХХК-ий эдийн засагч, нягтлан бодогч</t>
  </si>
  <si>
    <t>Шлиф</t>
  </si>
  <si>
    <t>Цэглэн, штуф сорьцлолт</t>
  </si>
  <si>
    <t>Шлихийн угаалга</t>
  </si>
  <si>
    <t>куб.м</t>
  </si>
  <si>
    <t>Үйлдвэрлэлийн тээвэр (Ланд-105)</t>
  </si>
  <si>
    <t>Үйлдвэрлэлийн тээвэр (УАЗ-Фургон)</t>
  </si>
  <si>
    <t>км</t>
  </si>
  <si>
    <t>Хүн тээвэр (УАЗ-Фургон)</t>
  </si>
  <si>
    <t>Хүн тээвэр (Ланд-105)</t>
  </si>
  <si>
    <t>Томилолтын зардал (Хээрийн нэмэгдэл)</t>
  </si>
  <si>
    <t xml:space="preserve">Литогеохими, хоёрдогч </t>
  </si>
  <si>
    <t xml:space="preserve">Бусад сорьцлолтын дүн </t>
  </si>
  <si>
    <t>Хээрийн ажлын дүн  /II-V/</t>
  </si>
  <si>
    <t>Шлиф бэлтгэл</t>
  </si>
  <si>
    <t>Эрдсийн хураангуй</t>
  </si>
  <si>
    <t>ICP 50 элемент (2 хүчлийн)</t>
  </si>
  <si>
    <t>ICP 33 элемент (4 хүчлийн)</t>
  </si>
  <si>
    <t>3.5 кг хүртэл жинтэй дээж бутлах</t>
  </si>
  <si>
    <t>500 гр хүртэл жинтэй геохими бутлах</t>
  </si>
  <si>
    <t>Алт (AAC) химийн</t>
  </si>
  <si>
    <t>Авто машины татвар (УАЗ-Фургон)</t>
  </si>
  <si>
    <t>Авто машины татвар (Ланд-105)</t>
  </si>
  <si>
    <t>Авто машины татвар (Ренжер)</t>
  </si>
  <si>
    <t>машин</t>
  </si>
  <si>
    <t>ӨӨРИЙН ХҮЧНИЙ АЖЛЫН ДҮН /I+II+III/</t>
  </si>
  <si>
    <t>Шурф нэвтрэлт</t>
  </si>
  <si>
    <t>т.м</t>
  </si>
  <si>
    <t>Шурфийн шлих угаалга</t>
  </si>
  <si>
    <t>Ачаа тээвэр (Хино-ренжер жижиг)</t>
  </si>
  <si>
    <t>Ачаа тээвэр (Хино-ренжер том)</t>
  </si>
  <si>
    <t>Эргийн цэвэрлэгээ</t>
  </si>
  <si>
    <t>Сувгаас авах геохими</t>
  </si>
  <si>
    <t>Ховилон /Хусуур/</t>
  </si>
  <si>
    <t>3.5-10 кг жинтэй дээж бутлах</t>
  </si>
  <si>
    <t>/Р.Болд-Эрдэнэ/</t>
  </si>
  <si>
    <t>/Х.Ганхуяг/</t>
  </si>
  <si>
    <t>Монолит</t>
  </si>
  <si>
    <t>Аншлиф</t>
  </si>
  <si>
    <t>Палеонтологийн дээж</t>
  </si>
  <si>
    <t>дээж</t>
  </si>
  <si>
    <t>Палеонтологийн шинжилгээ</t>
  </si>
  <si>
    <t>Палеонтологийн дээж бэлтгэх</t>
  </si>
  <si>
    <t>зүйл</t>
  </si>
  <si>
    <t>Минераграфийн хураангуй</t>
  </si>
  <si>
    <t>Марганц (ААС)</t>
  </si>
  <si>
    <t>ХБАМ-элс</t>
  </si>
  <si>
    <t>ХБАМ-хайрга, дайрга</t>
  </si>
  <si>
    <t>ХБАМ-шавар</t>
  </si>
  <si>
    <t>ХБАМ-өнгөлгөөний чулуу</t>
  </si>
  <si>
    <t>дд</t>
  </si>
  <si>
    <t>Ажлын төрөл</t>
  </si>
  <si>
    <t>2023 оны төсвийн тодотгол</t>
  </si>
  <si>
    <t>Ажлын хэмжээ</t>
  </si>
  <si>
    <t>Нийт өртөг</t>
  </si>
  <si>
    <t>Төсөл,  төсөв зохиох</t>
  </si>
  <si>
    <t>Хээрийн ажлын бэлтгэл</t>
  </si>
  <si>
    <t>Сансрын зургийн тайлалт</t>
  </si>
  <si>
    <t>Бэлтгэл ажлын дүн (1-4)</t>
  </si>
  <si>
    <t>Геологийн зураглал 1:50 000</t>
  </si>
  <si>
    <r>
      <t>км</t>
    </r>
    <r>
      <rPr>
        <vertAlign val="superscript"/>
        <sz val="8"/>
        <color theme="1"/>
        <rFont val="Times New Roman"/>
        <family val="1"/>
      </rPr>
      <t>2</t>
    </r>
  </si>
  <si>
    <t>Литохими анхдагч/Маршрут, зүсэлт/</t>
  </si>
  <si>
    <t xml:space="preserve"> </t>
  </si>
  <si>
    <t>Литохими урсгал</t>
  </si>
  <si>
    <t>Литохими 2-гч тороор</t>
  </si>
  <si>
    <t>Дүн (5-11)</t>
  </si>
  <si>
    <r>
      <t>м</t>
    </r>
    <r>
      <rPr>
        <vertAlign val="superscript"/>
        <sz val="8"/>
        <color theme="1"/>
        <rFont val="Times New Roman"/>
        <family val="1"/>
      </rPr>
      <t>3</t>
    </r>
  </si>
  <si>
    <t>Шүрф нэвтрэлт</t>
  </si>
  <si>
    <t>Булалт</t>
  </si>
  <si>
    <t>Копуш</t>
  </si>
  <si>
    <t>Уулын ажлын дүн (12-16)</t>
  </si>
  <si>
    <t>Ховилон/Хусуур/</t>
  </si>
  <si>
    <t>Цэглэн, штуф</t>
  </si>
  <si>
    <t>Силикат</t>
  </si>
  <si>
    <t>Протолочек авах</t>
  </si>
  <si>
    <t>Протолочек бутлах</t>
  </si>
  <si>
    <t>Протолочек угаах</t>
  </si>
  <si>
    <t>Шурфын шлих</t>
  </si>
  <si>
    <t>Шурфын шлихийн угаалга</t>
  </si>
  <si>
    <t>Гидрохимийн сорьцлолт</t>
  </si>
  <si>
    <t>Палеонтологийн дээж авах</t>
  </si>
  <si>
    <t>Үнэмлэхүй насны сорьц авах</t>
  </si>
  <si>
    <t>Хөрсний дээж</t>
  </si>
  <si>
    <t>Бусад сорьцлолтын дүн (17-33)</t>
  </si>
  <si>
    <t>Соронзон/Нийт талбай</t>
  </si>
  <si>
    <t>Соронзон/Эрлийн хэсэг</t>
  </si>
  <si>
    <t>Радиометрийн/Нийт талбай</t>
  </si>
  <si>
    <t>Радиометрийн/Эрлийн хэсэг</t>
  </si>
  <si>
    <t>Цахилгаан, ӨТ-ДГ</t>
  </si>
  <si>
    <t>Цахиллгаан, ӨТ дип-диполь</t>
  </si>
  <si>
    <t>Геофизикийн дүн  (34-39)</t>
  </si>
  <si>
    <t>Хээрийн ажлын дүн (5-39)</t>
  </si>
  <si>
    <t>Хээрийн нэмэгдэл (Томилолт)</t>
  </si>
  <si>
    <t>Тайлангийн зураг зурах, хэвлэх</t>
  </si>
  <si>
    <t>зураг</t>
  </si>
  <si>
    <t>Дүн (40-43)</t>
  </si>
  <si>
    <t>Хүн тээвэр (Ланд круйзер-105)</t>
  </si>
  <si>
    <t>Хүн тээвэр (УАЗ-фургон)</t>
  </si>
  <si>
    <t>Үйлд.тээвэр (УАЗ-фургон)</t>
  </si>
  <si>
    <t>Үйлд.тээвэр (Ланд круйзер-105)</t>
  </si>
  <si>
    <t>Ачаа.тээвэр (Хино ренжер-том)</t>
  </si>
  <si>
    <t>Ачаа.тээвэр (Хино ренжер-жижиг)</t>
  </si>
  <si>
    <t>Тээврийн дүн (44-49)</t>
  </si>
  <si>
    <t>Автомашины татвар (УАЗ-фургон)</t>
  </si>
  <si>
    <t>Автомашины татвар (Ланд-105)</t>
  </si>
  <si>
    <t>Автомашины татвар (Ренжер)</t>
  </si>
  <si>
    <t>Дүн (50-53)</t>
  </si>
  <si>
    <t>Өөрийн хүчний дүн (1-53)</t>
  </si>
  <si>
    <t>Эрдсийн бүрэн шинжилгээ</t>
  </si>
  <si>
    <t>Эрдсийн хураангуй шинжилгээ</t>
  </si>
  <si>
    <t>Циркон ялгах</t>
  </si>
  <si>
    <t>Рентген дифрактометрийн чанарын</t>
  </si>
  <si>
    <t>Эрдсийн шинжилгээний дүн(54-57)</t>
  </si>
  <si>
    <t>Микро фото зураг</t>
  </si>
  <si>
    <t>Минераграфи хураангуй</t>
  </si>
  <si>
    <t>Аншлиф бэлтгэх</t>
  </si>
  <si>
    <t>Петрографийн дүн (58-62)</t>
  </si>
  <si>
    <t>ICP 50 элемэнтээр/2 хүчлийн/</t>
  </si>
  <si>
    <t>ICP 33 элемэнтээр/4 хүчлийн/</t>
  </si>
  <si>
    <t>ICP 54 элемэнтээр/Натрийн хэт исэл/</t>
  </si>
  <si>
    <t>ICP 80T/Усны ховор элемент/</t>
  </si>
  <si>
    <t>Усны хими</t>
  </si>
  <si>
    <t>Химийн дүн</t>
  </si>
  <si>
    <t>Алт пробир</t>
  </si>
  <si>
    <t>Алт (AAC)</t>
  </si>
  <si>
    <t>Молибден, спектрофотометр</t>
  </si>
  <si>
    <t>Мөнгө (Ag,Cd,Sb) (ААС)</t>
  </si>
  <si>
    <t>Зэс (Cu, Pb, Zn) (ААС)</t>
  </si>
  <si>
    <t>Вольфрам, спектрофотометр</t>
  </si>
  <si>
    <t>Сурьма, мъшяк (Sb, As) спектрофотометр</t>
  </si>
  <si>
    <t>Кальцийн фторит CaF2</t>
  </si>
  <si>
    <t>Ta-Nb спектрофотометр</t>
  </si>
  <si>
    <t>Төмөр (Нийт Гост)</t>
  </si>
  <si>
    <t>Цагаантугалга</t>
  </si>
  <si>
    <t>Нүүрс</t>
  </si>
  <si>
    <t>Рентген флюорсценци</t>
  </si>
  <si>
    <t>Химийн шинжилгээний дүн (63-81)</t>
  </si>
  <si>
    <t>Бутлах</t>
  </si>
  <si>
    <t>3.5-10 кг</t>
  </si>
  <si>
    <t>3.5 кг хүртэл жинтэй</t>
  </si>
  <si>
    <t>500 гр хүртэл геохими дээж</t>
  </si>
  <si>
    <t>Буталгааны дүн (82-84)</t>
  </si>
  <si>
    <t>ХБАМ</t>
  </si>
  <si>
    <t xml:space="preserve">элс </t>
  </si>
  <si>
    <t>хайрга, дайрга</t>
  </si>
  <si>
    <t>шавар</t>
  </si>
  <si>
    <t>өнгөлгөөний чулуу</t>
  </si>
  <si>
    <t>ХБАМ-ын дүн (85-88)</t>
  </si>
  <si>
    <t>Үнэмлэхүй насны шинжилгээ</t>
  </si>
  <si>
    <t>Үр тоосонцорын шинжилгээ</t>
  </si>
  <si>
    <t>Бусад лабораторийн дүн (89-92)</t>
  </si>
  <si>
    <t xml:space="preserve">Лабораторийн ажлын дүн (54-92) </t>
  </si>
  <si>
    <t>ГМТ тайлан үзэх</t>
  </si>
  <si>
    <t>төг</t>
  </si>
  <si>
    <t>Оффис түрээс</t>
  </si>
  <si>
    <t>Сар</t>
  </si>
  <si>
    <t>Дүн (93-94)</t>
  </si>
  <si>
    <t>Гадны байгууллагын дүн</t>
  </si>
  <si>
    <t>БҮГД</t>
  </si>
  <si>
    <t>Магадлашгүй зардал</t>
  </si>
  <si>
    <t>НИЙТ ДҮН</t>
  </si>
  <si>
    <t>НӨАТ</t>
  </si>
  <si>
    <t>ТӨСВИЙН ДҮН</t>
  </si>
  <si>
    <t>Шурфийн шлих</t>
  </si>
  <si>
    <t>Соронзон (эрлийн)</t>
  </si>
  <si>
    <t>Радиометр (эрлийн)</t>
  </si>
  <si>
    <t>Цахилгаан, ӨТ дип-диполь</t>
  </si>
  <si>
    <t>Рентген дифрактометрийн чанар</t>
  </si>
  <si>
    <t>ICP 54 элемент (Натрийн хэт исэл)</t>
  </si>
  <si>
    <t>Мөнгө (Ag, Cd, Sb) (AAC)</t>
  </si>
  <si>
    <t>Зэс (Cu, Pb, Zn) (AAC)</t>
  </si>
  <si>
    <t>Төмөр (Нийт гост)</t>
  </si>
  <si>
    <t>Цагаан тугалга</t>
  </si>
  <si>
    <t>Уул уурхай, хүнд үйлдвэрийн сайдын</t>
  </si>
  <si>
    <t>2022 оны А/87 дугаар тушаалын</t>
  </si>
  <si>
    <t>6 дугаар хавсралт</t>
  </si>
  <si>
    <t>тоо</t>
  </si>
  <si>
    <t>дүн</t>
  </si>
  <si>
    <t>3а</t>
  </si>
  <si>
    <t>3б</t>
  </si>
  <si>
    <t>1-р сарын гүйцэтгэл</t>
  </si>
  <si>
    <t>Үлдэгдэл</t>
  </si>
  <si>
    <t>2-р сарын гүйцэтгэл</t>
  </si>
  <si>
    <t>3-р сарын гүйцэтгэл</t>
  </si>
  <si>
    <t>4-р сарын гүйцэтгэл</t>
  </si>
  <si>
    <t>5-р сарын гүйцэтгэл</t>
  </si>
  <si>
    <t>Гравиметр</t>
  </si>
  <si>
    <t>ф.цэг</t>
  </si>
  <si>
    <t>Молибден, спектрометр</t>
  </si>
  <si>
    <t>Ta-Nb спектрометр</t>
  </si>
  <si>
    <t>6-р сарын гүйцэтгэл</t>
  </si>
  <si>
    <t>IX</t>
  </si>
  <si>
    <t>XI</t>
  </si>
  <si>
    <t>XIII</t>
  </si>
  <si>
    <t>XIV</t>
  </si>
  <si>
    <t>XV</t>
  </si>
  <si>
    <t>7-р сарын гүйцэтгэл</t>
  </si>
  <si>
    <t>8-р сарын гүйцэтгэл</t>
  </si>
  <si>
    <t>Петрографийн дүн</t>
  </si>
  <si>
    <t>Эрдсийн шинжилгээний дүн</t>
  </si>
  <si>
    <t>Химийн шинжилгээний дүн</t>
  </si>
  <si>
    <t>Буталгааны ажлын дүн</t>
  </si>
  <si>
    <t>Бусад лабораторын ажлын дүн</t>
  </si>
  <si>
    <t>ХБАМ-ын дүн</t>
  </si>
  <si>
    <t>9-р сарын гүйцэтгэл</t>
  </si>
  <si>
    <t>Үндэсний албаны даргын албан үүргийг түр орлон гүйцэтгэгч</t>
  </si>
  <si>
    <t>/Б.Мөнхтөр/</t>
  </si>
  <si>
    <t>Үндэсний геологийн албаны ЗУХ-ийн УТСГХ ажилтан</t>
  </si>
  <si>
    <t>/Т.Цэрэндулам/</t>
  </si>
  <si>
    <t>10-р сарын гүйцэтгэл</t>
  </si>
  <si>
    <t>Соронзон (талбайн)</t>
  </si>
  <si>
    <t>Радиометр (талбайн)</t>
  </si>
  <si>
    <t>Усны бүрэн</t>
  </si>
  <si>
    <t>ICP80Т (Усны ховор элемент)</t>
  </si>
  <si>
    <t>2023 оны 11 дугаар сарын 01-нээс 12 дугаар сарын 31-ний өдөр хүртэл</t>
  </si>
  <si>
    <t>2023 ОНЫ 11, 12-Р САРЫН АЖЛЫН ГҮЙЦЭТГЭЛ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</si>
</sst>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  <numFmt numFmtId="167" formatCode="#,##0.0"/>
    <numFmt numFmtId="168" formatCode="#,##0.0000000"/>
    <numFmt numFmtId="169" formatCode="#,##0.000"/>
  </numFmts>
  <fonts count="2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Times New Roman"/>
      <family val="1"/>
    </font>
    <font>
      <sz val="8"/>
      <color theme="1"/>
      <name val="Cambria"/>
      <family val="1"/>
      <scheme val="major"/>
    </font>
    <font>
      <i/>
      <sz val="8"/>
      <color theme="1"/>
      <name val="Times New Roman"/>
      <family val="1"/>
    </font>
    <font>
      <b/>
      <sz val="8"/>
      <color theme="6" tint="-0.499984740745262"/>
      <name val="Times New Roman"/>
      <family val="1"/>
    </font>
    <font>
      <b/>
      <sz val="8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theme="1"/>
      <name val="Cambria"/>
      <family val="2"/>
      <scheme val="major"/>
    </font>
    <font>
      <b/>
      <sz val="8"/>
      <color theme="1" tint="4.9989318521683403E-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5" fillId="0" borderId="0"/>
    <xf numFmtId="164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3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3" fontId="10" fillId="3" borderId="3" xfId="0" applyNumberFormat="1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right" vertical="center"/>
    </xf>
    <xf numFmtId="16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 wrapText="1"/>
    </xf>
    <xf numFmtId="3" fontId="9" fillId="0" borderId="3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vertical="center"/>
    </xf>
    <xf numFmtId="3" fontId="9" fillId="4" borderId="3" xfId="0" applyNumberFormat="1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right" vertical="center"/>
    </xf>
    <xf numFmtId="3" fontId="9" fillId="3" borderId="3" xfId="0" applyNumberFormat="1" applyFont="1" applyFill="1" applyBorder="1" applyAlignment="1">
      <alignment horizontal="right" vertical="center"/>
    </xf>
    <xf numFmtId="0" fontId="7" fillId="0" borderId="3" xfId="0" applyFont="1" applyBorder="1"/>
    <xf numFmtId="0" fontId="10" fillId="3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3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3" xfId="0" applyFont="1" applyBorder="1" applyAlignment="1">
      <alignment horizontal="center"/>
    </xf>
    <xf numFmtId="3" fontId="7" fillId="0" borderId="4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0" borderId="0" xfId="7" applyFont="1"/>
    <xf numFmtId="0" fontId="13" fillId="0" borderId="0" xfId="7" applyFont="1"/>
    <xf numFmtId="0" fontId="11" fillId="0" borderId="0" xfId="7" applyFont="1"/>
    <xf numFmtId="3" fontId="14" fillId="5" borderId="3" xfId="7" applyNumberFormat="1" applyFont="1" applyFill="1" applyBorder="1" applyAlignment="1">
      <alignment horizontal="center" vertical="center" wrapText="1"/>
    </xf>
    <xf numFmtId="3" fontId="14" fillId="5" borderId="3" xfId="8" applyNumberFormat="1" applyFont="1" applyFill="1" applyBorder="1" applyAlignment="1">
      <alignment horizontal="center" vertical="center" wrapText="1"/>
    </xf>
    <xf numFmtId="3" fontId="11" fillId="6" borderId="3" xfId="7" applyNumberFormat="1" applyFont="1" applyFill="1" applyBorder="1" applyAlignment="1">
      <alignment horizontal="center" vertical="center"/>
    </xf>
    <xf numFmtId="3" fontId="11" fillId="6" borderId="3" xfId="8" applyNumberFormat="1" applyFont="1" applyFill="1" applyBorder="1" applyAlignment="1">
      <alignment horizontal="center" vertical="center"/>
    </xf>
    <xf numFmtId="3" fontId="11" fillId="0" borderId="3" xfId="7" applyNumberFormat="1" applyFont="1" applyBorder="1" applyAlignment="1">
      <alignment horizontal="center"/>
    </xf>
    <xf numFmtId="3" fontId="11" fillId="0" borderId="3" xfId="7" applyNumberFormat="1" applyFont="1" applyBorder="1" applyAlignment="1">
      <alignment horizontal="right"/>
    </xf>
    <xf numFmtId="0" fontId="11" fillId="0" borderId="3" xfId="7" applyFont="1" applyBorder="1"/>
    <xf numFmtId="3" fontId="15" fillId="6" borderId="3" xfId="7" applyNumberFormat="1" applyFont="1" applyFill="1" applyBorder="1" applyAlignment="1">
      <alignment horizontal="center"/>
    </xf>
    <xf numFmtId="3" fontId="15" fillId="6" borderId="3" xfId="7" applyNumberFormat="1" applyFont="1" applyFill="1" applyBorder="1" applyAlignment="1">
      <alignment horizontal="right"/>
    </xf>
    <xf numFmtId="3" fontId="11" fillId="6" borderId="3" xfId="7" applyNumberFormat="1" applyFont="1" applyFill="1" applyBorder="1"/>
    <xf numFmtId="4" fontId="11" fillId="0" borderId="3" xfId="7" applyNumberFormat="1" applyFont="1" applyBorder="1"/>
    <xf numFmtId="3" fontId="15" fillId="5" borderId="3" xfId="7" applyNumberFormat="1" applyFont="1" applyFill="1" applyBorder="1" applyAlignment="1">
      <alignment horizontal="center"/>
    </xf>
    <xf numFmtId="3" fontId="15" fillId="5" borderId="3" xfId="7" applyNumberFormat="1" applyFont="1" applyFill="1" applyBorder="1" applyAlignment="1">
      <alignment horizontal="right"/>
    </xf>
    <xf numFmtId="3" fontId="11" fillId="5" borderId="3" xfId="7" applyNumberFormat="1" applyFont="1" applyFill="1" applyBorder="1"/>
    <xf numFmtId="3" fontId="17" fillId="0" borderId="3" xfId="7" applyNumberFormat="1" applyFont="1" applyBorder="1" applyAlignment="1">
      <alignment horizontal="right"/>
    </xf>
    <xf numFmtId="3" fontId="18" fillId="6" borderId="3" xfId="7" applyNumberFormat="1" applyFont="1" applyFill="1" applyBorder="1" applyAlignment="1">
      <alignment horizontal="right"/>
    </xf>
    <xf numFmtId="3" fontId="12" fillId="0" borderId="0" xfId="7" applyNumberFormat="1" applyFont="1"/>
    <xf numFmtId="166" fontId="19" fillId="0" borderId="0" xfId="8" applyNumberFormat="1" applyFont="1"/>
    <xf numFmtId="3" fontId="11" fillId="0" borderId="3" xfId="7" applyNumberFormat="1" applyFont="1" applyBorder="1" applyAlignment="1">
      <alignment horizontal="left"/>
    </xf>
    <xf numFmtId="43" fontId="12" fillId="0" borderId="0" xfId="7" applyNumberFormat="1" applyFont="1"/>
    <xf numFmtId="167" fontId="11" fillId="0" borderId="3" xfId="7" applyNumberFormat="1" applyFont="1" applyBorder="1" applyAlignment="1">
      <alignment horizontal="right"/>
    </xf>
    <xf numFmtId="3" fontId="20" fillId="5" borderId="3" xfId="7" applyNumberFormat="1" applyFont="1" applyFill="1" applyBorder="1" applyAlignment="1">
      <alignment horizontal="center"/>
    </xf>
    <xf numFmtId="3" fontId="20" fillId="5" borderId="3" xfId="7" applyNumberFormat="1" applyFont="1" applyFill="1" applyBorder="1" applyAlignment="1">
      <alignment horizontal="right"/>
    </xf>
    <xf numFmtId="0" fontId="12" fillId="0" borderId="0" xfId="7" applyFont="1" applyAlignment="1">
      <alignment vertical="center" wrapText="1"/>
    </xf>
    <xf numFmtId="0" fontId="11" fillId="0" borderId="0" xfId="7" applyFont="1" applyAlignment="1">
      <alignment horizontal="right"/>
    </xf>
    <xf numFmtId="168" fontId="12" fillId="0" borderId="0" xfId="7" applyNumberFormat="1" applyFont="1"/>
    <xf numFmtId="0" fontId="7" fillId="0" borderId="0" xfId="7" applyFont="1" applyAlignment="1">
      <alignment horizontal="center"/>
    </xf>
    <xf numFmtId="0" fontId="8" fillId="0" borderId="0" xfId="7" applyFont="1"/>
    <xf numFmtId="0" fontId="7" fillId="0" borderId="0" xfId="7" applyFont="1"/>
    <xf numFmtId="0" fontId="12" fillId="0" borderId="0" xfId="7" applyFont="1" applyAlignment="1">
      <alignment vertical="center"/>
    </xf>
    <xf numFmtId="0" fontId="7" fillId="0" borderId="0" xfId="7" applyFont="1" applyAlignment="1">
      <alignment horizontal="left"/>
    </xf>
    <xf numFmtId="3" fontId="9" fillId="0" borderId="4" xfId="0" applyNumberFormat="1" applyFont="1" applyBorder="1" applyAlignment="1">
      <alignment horizontal="right" vertical="center"/>
    </xf>
    <xf numFmtId="4" fontId="9" fillId="0" borderId="3" xfId="0" applyNumberFormat="1" applyFont="1" applyBorder="1" applyAlignment="1">
      <alignment horizontal="right" vertical="center"/>
    </xf>
    <xf numFmtId="169" fontId="9" fillId="0" borderId="3" xfId="0" applyNumberFormat="1" applyFont="1" applyBorder="1" applyAlignment="1">
      <alignment horizontal="right" vertical="center"/>
    </xf>
    <xf numFmtId="0" fontId="9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167" fontId="9" fillId="2" borderId="3" xfId="0" applyNumberFormat="1" applyFont="1" applyFill="1" applyBorder="1" applyAlignment="1">
      <alignment horizontal="right" vertical="center"/>
    </xf>
    <xf numFmtId="3" fontId="9" fillId="2" borderId="3" xfId="0" applyNumberFormat="1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right" vertical="center"/>
    </xf>
    <xf numFmtId="3" fontId="7" fillId="3" borderId="4" xfId="0" applyNumberFormat="1" applyFont="1" applyFill="1" applyBorder="1" applyAlignment="1">
      <alignment horizontal="right"/>
    </xf>
    <xf numFmtId="0" fontId="9" fillId="0" borderId="3" xfId="0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7" fillId="0" borderId="0" xfId="0" applyFont="1" applyBorder="1"/>
    <xf numFmtId="4" fontId="9" fillId="0" borderId="0" xfId="0" applyNumberFormat="1" applyFont="1" applyBorder="1" applyAlignment="1">
      <alignment horizontal="right" vertical="center"/>
    </xf>
    <xf numFmtId="3" fontId="14" fillId="5" borderId="3" xfId="7" applyNumberFormat="1" applyFont="1" applyFill="1" applyBorder="1" applyAlignment="1">
      <alignment horizontal="center" vertical="center" wrapText="1"/>
    </xf>
    <xf numFmtId="3" fontId="11" fillId="0" borderId="3" xfId="7" applyNumberFormat="1" applyFont="1" applyBorder="1" applyAlignment="1">
      <alignment horizontal="left"/>
    </xf>
    <xf numFmtId="3" fontId="11" fillId="6" borderId="3" xfId="7" applyNumberFormat="1" applyFont="1" applyFill="1" applyBorder="1" applyAlignment="1">
      <alignment horizontal="center" vertical="center"/>
    </xf>
    <xf numFmtId="3" fontId="15" fillId="6" borderId="3" xfId="7" applyNumberFormat="1" applyFont="1" applyFill="1" applyBorder="1" applyAlignment="1">
      <alignment horizontal="center"/>
    </xf>
    <xf numFmtId="3" fontId="11" fillId="0" borderId="3" xfId="7" applyNumberFormat="1" applyFont="1" applyBorder="1"/>
    <xf numFmtId="3" fontId="15" fillId="6" borderId="3" xfId="7" applyNumberFormat="1" applyFont="1" applyFill="1" applyBorder="1" applyAlignment="1">
      <alignment horizontal="left"/>
    </xf>
    <xf numFmtId="3" fontId="15" fillId="5" borderId="3" xfId="7" applyNumberFormat="1" applyFont="1" applyFill="1" applyBorder="1" applyAlignment="1">
      <alignment horizontal="center"/>
    </xf>
    <xf numFmtId="3" fontId="11" fillId="0" borderId="3" xfId="7" applyNumberFormat="1" applyFont="1" applyBorder="1" applyAlignment="1">
      <alignment horizontal="center" vertical="center" textRotation="90" wrapText="1"/>
    </xf>
    <xf numFmtId="3" fontId="11" fillId="0" borderId="3" xfId="7" applyNumberFormat="1" applyFont="1" applyBorder="1" applyAlignment="1">
      <alignment horizontal="left" vertical="center" textRotation="90" wrapText="1"/>
    </xf>
    <xf numFmtId="0" fontId="7" fillId="0" borderId="0" xfId="7" applyFont="1" applyAlignment="1">
      <alignment horizontal="left"/>
    </xf>
    <xf numFmtId="3" fontId="20" fillId="5" borderId="3" xfId="7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9"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Comma 5" xfId="8" xr:uid="{EA3BE832-FC33-4CA1-B18A-ACD7EC5AF81A}"/>
    <cellStyle name="Normal" xfId="0" builtinId="0"/>
    <cellStyle name="Normal 2" xfId="3" xr:uid="{00000000-0005-0000-0000-000006000000}"/>
    <cellStyle name="Normal 3" xfId="2" xr:uid="{00000000-0005-0000-0000-000007000000}"/>
    <cellStyle name="Normal 4" xfId="7" xr:uid="{D7C94FFF-D219-4965-883D-72E7FDAAA223}"/>
  </cellStyles>
  <dxfs count="0"/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19414-5DC1-4453-8675-A4E72BD5BA5B}">
  <sheetPr>
    <pageSetUpPr fitToPage="1"/>
  </sheetPr>
  <dimension ref="A1:J134"/>
  <sheetViews>
    <sheetView zoomScaleNormal="100" zoomScaleSheetLayoutView="55" workbookViewId="0">
      <pane xSplit="5" ySplit="3" topLeftCell="F4" activePane="bottomRight" state="frozen"/>
      <selection pane="topRight" activeCell="F1" sqref="F1"/>
      <selection pane="bottomLeft" activeCell="A8" sqref="A8"/>
      <selection pane="bottomRight" activeCell="K15" sqref="K15"/>
    </sheetView>
  </sheetViews>
  <sheetFormatPr defaultColWidth="7.75" defaultRowHeight="10.5"/>
  <cols>
    <col min="1" max="1" width="2.5" style="78" bestFit="1" customWidth="1"/>
    <col min="2" max="2" width="2.375" style="78" customWidth="1"/>
    <col min="3" max="3" width="43.75" style="72" customWidth="1"/>
    <col min="4" max="4" width="7" style="78" customWidth="1"/>
    <col min="5" max="5" width="11.25" style="78" customWidth="1"/>
    <col min="6" max="6" width="12.75" style="46" customWidth="1"/>
    <col min="7" max="7" width="13.125" style="46" customWidth="1"/>
    <col min="8" max="8" width="12.25" style="46" bestFit="1" customWidth="1"/>
    <col min="9" max="16384" width="7.75" style="46"/>
  </cols>
  <sheetData>
    <row r="1" spans="1:8" ht="22.5" customHeight="1">
      <c r="A1" s="95" t="s">
        <v>118</v>
      </c>
      <c r="B1" s="95" t="s">
        <v>119</v>
      </c>
      <c r="C1" s="95"/>
      <c r="D1" s="95" t="s">
        <v>34</v>
      </c>
      <c r="E1" s="95" t="s">
        <v>35</v>
      </c>
      <c r="F1" s="95" t="s">
        <v>120</v>
      </c>
      <c r="G1" s="95"/>
    </row>
    <row r="2" spans="1:8">
      <c r="A2" s="95"/>
      <c r="B2" s="95"/>
      <c r="C2" s="95"/>
      <c r="D2" s="95"/>
      <c r="E2" s="95"/>
      <c r="F2" s="49" t="s">
        <v>121</v>
      </c>
      <c r="G2" s="50" t="s">
        <v>122</v>
      </c>
    </row>
    <row r="3" spans="1:8" ht="11.25">
      <c r="A3" s="51">
        <v>0</v>
      </c>
      <c r="B3" s="97">
        <v>1</v>
      </c>
      <c r="C3" s="97"/>
      <c r="D3" s="51">
        <v>2</v>
      </c>
      <c r="E3" s="51">
        <v>3</v>
      </c>
      <c r="F3" s="51">
        <v>8</v>
      </c>
      <c r="G3" s="52">
        <v>9</v>
      </c>
    </row>
    <row r="4" spans="1:8" ht="11.25">
      <c r="A4" s="53">
        <v>1</v>
      </c>
      <c r="B4" s="96" t="s">
        <v>123</v>
      </c>
      <c r="C4" s="96"/>
      <c r="D4" s="53" t="s">
        <v>53</v>
      </c>
      <c r="E4" s="54">
        <v>56000</v>
      </c>
      <c r="F4" s="55">
        <v>24</v>
      </c>
      <c r="G4" s="55">
        <v>1344000</v>
      </c>
    </row>
    <row r="5" spans="1:8" ht="11.25">
      <c r="A5" s="53">
        <v>2</v>
      </c>
      <c r="B5" s="96" t="s">
        <v>124</v>
      </c>
      <c r="C5" s="96"/>
      <c r="D5" s="53" t="s">
        <v>54</v>
      </c>
      <c r="E5" s="54">
        <v>49000</v>
      </c>
      <c r="F5" s="55">
        <v>30</v>
      </c>
      <c r="G5" s="55">
        <v>1470000</v>
      </c>
    </row>
    <row r="6" spans="1:8" ht="11.25">
      <c r="A6" s="53">
        <v>3</v>
      </c>
      <c r="B6" s="96" t="s">
        <v>125</v>
      </c>
      <c r="C6" s="96"/>
      <c r="D6" s="53" t="s">
        <v>53</v>
      </c>
      <c r="E6" s="54">
        <v>79600</v>
      </c>
      <c r="F6" s="55"/>
      <c r="G6" s="55">
        <v>0</v>
      </c>
    </row>
    <row r="7" spans="1:8" ht="11.25">
      <c r="A7" s="53">
        <v>4</v>
      </c>
      <c r="B7" s="96" t="s">
        <v>55</v>
      </c>
      <c r="C7" s="96"/>
      <c r="D7" s="53" t="s">
        <v>53</v>
      </c>
      <c r="E7" s="54">
        <v>58500</v>
      </c>
      <c r="F7" s="55"/>
      <c r="G7" s="55">
        <v>0</v>
      </c>
    </row>
    <row r="8" spans="1:8" ht="11.25">
      <c r="A8" s="98" t="s">
        <v>126</v>
      </c>
      <c r="B8" s="98"/>
      <c r="C8" s="98"/>
      <c r="D8" s="56"/>
      <c r="E8" s="57"/>
      <c r="F8" s="58"/>
      <c r="G8" s="57">
        <v>2814000</v>
      </c>
    </row>
    <row r="9" spans="1:8" ht="11.25">
      <c r="A9" s="53">
        <v>5</v>
      </c>
      <c r="B9" s="96" t="s">
        <v>127</v>
      </c>
      <c r="C9" s="96"/>
      <c r="D9" s="53" t="s">
        <v>128</v>
      </c>
      <c r="E9" s="54">
        <v>48600</v>
      </c>
      <c r="F9" s="59"/>
      <c r="G9" s="55">
        <v>0</v>
      </c>
    </row>
    <row r="10" spans="1:8" ht="11.25">
      <c r="A10" s="53">
        <f>+A9+1</f>
        <v>6</v>
      </c>
      <c r="B10" s="96" t="s">
        <v>10</v>
      </c>
      <c r="C10" s="96"/>
      <c r="D10" s="53" t="s">
        <v>57</v>
      </c>
      <c r="E10" s="54">
        <v>34000</v>
      </c>
      <c r="F10" s="59"/>
      <c r="G10" s="55">
        <v>0</v>
      </c>
    </row>
    <row r="11" spans="1:8" ht="11.25">
      <c r="A11" s="53">
        <f t="shared" ref="A11:A14" si="0">+A10+1</f>
        <v>7</v>
      </c>
      <c r="B11" s="96" t="s">
        <v>3</v>
      </c>
      <c r="C11" s="96"/>
      <c r="D11" s="53" t="s">
        <v>57</v>
      </c>
      <c r="E11" s="54">
        <v>41000</v>
      </c>
      <c r="F11" s="55">
        <v>61</v>
      </c>
      <c r="G11" s="55">
        <v>2501000</v>
      </c>
    </row>
    <row r="12" spans="1:8" ht="11.25">
      <c r="A12" s="53">
        <f t="shared" si="0"/>
        <v>8</v>
      </c>
      <c r="B12" s="96" t="s">
        <v>11</v>
      </c>
      <c r="C12" s="96"/>
      <c r="D12" s="53" t="s">
        <v>58</v>
      </c>
      <c r="E12" s="54">
        <v>19900</v>
      </c>
      <c r="F12" s="55">
        <v>70</v>
      </c>
      <c r="G12" s="55">
        <v>1393000</v>
      </c>
    </row>
    <row r="13" spans="1:8" ht="11.25">
      <c r="A13" s="53">
        <f t="shared" si="0"/>
        <v>9</v>
      </c>
      <c r="B13" s="96" t="s">
        <v>129</v>
      </c>
      <c r="C13" s="96"/>
      <c r="D13" s="53" t="s">
        <v>58</v>
      </c>
      <c r="E13" s="54">
        <v>4250</v>
      </c>
      <c r="F13" s="55">
        <v>418</v>
      </c>
      <c r="G13" s="55">
        <v>1776500</v>
      </c>
      <c r="H13" s="46" t="s">
        <v>130</v>
      </c>
    </row>
    <row r="14" spans="1:8" ht="11.25">
      <c r="A14" s="53">
        <f t="shared" si="0"/>
        <v>10</v>
      </c>
      <c r="B14" s="96" t="s">
        <v>131</v>
      </c>
      <c r="C14" s="96"/>
      <c r="D14" s="53" t="s">
        <v>58</v>
      </c>
      <c r="E14" s="54">
        <v>5850</v>
      </c>
      <c r="F14" s="55">
        <v>70</v>
      </c>
      <c r="G14" s="55">
        <v>409500</v>
      </c>
    </row>
    <row r="15" spans="1:8" ht="11.25">
      <c r="A15" s="53">
        <f>+A14+1</f>
        <v>11</v>
      </c>
      <c r="B15" s="96" t="s">
        <v>132</v>
      </c>
      <c r="C15" s="96"/>
      <c r="D15" s="53" t="s">
        <v>58</v>
      </c>
      <c r="E15" s="54">
        <v>5850</v>
      </c>
      <c r="F15" s="55">
        <v>500</v>
      </c>
      <c r="G15" s="55">
        <v>2925000</v>
      </c>
    </row>
    <row r="16" spans="1:8" ht="11.25">
      <c r="A16" s="98" t="s">
        <v>133</v>
      </c>
      <c r="B16" s="98"/>
      <c r="C16" s="98"/>
      <c r="D16" s="56"/>
      <c r="E16" s="57"/>
      <c r="F16" s="58"/>
      <c r="G16" s="57">
        <v>9005000</v>
      </c>
    </row>
    <row r="17" spans="1:7" ht="11.25">
      <c r="A17" s="53">
        <f>+A15+1</f>
        <v>12</v>
      </c>
      <c r="B17" s="96" t="s">
        <v>13</v>
      </c>
      <c r="C17" s="96"/>
      <c r="D17" s="53" t="s">
        <v>134</v>
      </c>
      <c r="E17" s="54">
        <v>16500</v>
      </c>
      <c r="F17" s="55">
        <v>249.4</v>
      </c>
      <c r="G17" s="55">
        <v>4115100</v>
      </c>
    </row>
    <row r="18" spans="1:7" ht="11.25">
      <c r="A18" s="53">
        <f>+A17+1</f>
        <v>13</v>
      </c>
      <c r="B18" s="96" t="s">
        <v>135</v>
      </c>
      <c r="C18" s="96"/>
      <c r="D18" s="53" t="s">
        <v>95</v>
      </c>
      <c r="E18" s="54">
        <v>13500</v>
      </c>
      <c r="F18" s="55">
        <v>104.8</v>
      </c>
      <c r="G18" s="55">
        <v>1414800</v>
      </c>
    </row>
    <row r="19" spans="1:7" ht="11.25">
      <c r="A19" s="53">
        <f>+A18+1</f>
        <v>14</v>
      </c>
      <c r="B19" s="96" t="s">
        <v>99</v>
      </c>
      <c r="C19" s="96"/>
      <c r="D19" s="53" t="s">
        <v>95</v>
      </c>
      <c r="E19" s="54">
        <v>9500</v>
      </c>
      <c r="F19" s="55">
        <v>98</v>
      </c>
      <c r="G19" s="55">
        <v>931000</v>
      </c>
    </row>
    <row r="20" spans="1:7" ht="11.25">
      <c r="A20" s="53">
        <f>+A19+1</f>
        <v>15</v>
      </c>
      <c r="B20" s="96" t="s">
        <v>136</v>
      </c>
      <c r="C20" s="96"/>
      <c r="D20" s="53" t="s">
        <v>134</v>
      </c>
      <c r="E20" s="54">
        <v>7500</v>
      </c>
      <c r="F20" s="55">
        <v>381.1</v>
      </c>
      <c r="G20" s="55">
        <v>2858250</v>
      </c>
    </row>
    <row r="21" spans="1:7" ht="11.25">
      <c r="A21" s="53">
        <f>+A20+1</f>
        <v>16</v>
      </c>
      <c r="B21" s="96" t="s">
        <v>137</v>
      </c>
      <c r="C21" s="96"/>
      <c r="D21" s="53" t="s">
        <v>137</v>
      </c>
      <c r="E21" s="54">
        <v>1200</v>
      </c>
      <c r="F21" s="55">
        <v>70</v>
      </c>
      <c r="G21" s="55">
        <v>84000</v>
      </c>
    </row>
    <row r="22" spans="1:7" ht="11.25">
      <c r="A22" s="98" t="s">
        <v>138</v>
      </c>
      <c r="B22" s="98"/>
      <c r="C22" s="98"/>
      <c r="D22" s="56"/>
      <c r="E22" s="57"/>
      <c r="F22" s="58"/>
      <c r="G22" s="57">
        <v>9403150</v>
      </c>
    </row>
    <row r="23" spans="1:7" ht="11.25">
      <c r="A23" s="53">
        <f>+A21+1</f>
        <v>17</v>
      </c>
      <c r="B23" s="96" t="s">
        <v>100</v>
      </c>
      <c r="C23" s="96"/>
      <c r="D23" s="53" t="s">
        <v>58</v>
      </c>
      <c r="E23" s="54">
        <v>6200</v>
      </c>
      <c r="F23" s="55">
        <v>79</v>
      </c>
      <c r="G23" s="55">
        <v>489800</v>
      </c>
    </row>
    <row r="24" spans="1:7" ht="11.25">
      <c r="A24" s="53">
        <f>+A23+1</f>
        <v>18</v>
      </c>
      <c r="B24" s="96" t="s">
        <v>139</v>
      </c>
      <c r="C24" s="96"/>
      <c r="D24" s="53" t="s">
        <v>58</v>
      </c>
      <c r="E24" s="54">
        <v>8200</v>
      </c>
      <c r="F24" s="55">
        <v>77</v>
      </c>
      <c r="G24" s="55">
        <v>631400</v>
      </c>
    </row>
    <row r="25" spans="1:7" ht="11.25">
      <c r="A25" s="53">
        <f>+A24+1</f>
        <v>19</v>
      </c>
      <c r="B25" s="96" t="s">
        <v>140</v>
      </c>
      <c r="C25" s="96"/>
      <c r="D25" s="53" t="s">
        <v>58</v>
      </c>
      <c r="E25" s="54">
        <v>6200</v>
      </c>
      <c r="F25" s="55">
        <v>301</v>
      </c>
      <c r="G25" s="55">
        <v>1866200</v>
      </c>
    </row>
    <row r="26" spans="1:7" ht="11.25">
      <c r="A26" s="53">
        <f>+A25+1</f>
        <v>20</v>
      </c>
      <c r="B26" s="96" t="s">
        <v>141</v>
      </c>
      <c r="C26" s="96"/>
      <c r="D26" s="53" t="s">
        <v>58</v>
      </c>
      <c r="E26" s="54">
        <v>6500</v>
      </c>
      <c r="F26" s="55">
        <v>71</v>
      </c>
      <c r="G26" s="55">
        <v>461500</v>
      </c>
    </row>
    <row r="27" spans="1:7" ht="11.25">
      <c r="A27" s="53">
        <f>+A26+1</f>
        <v>21</v>
      </c>
      <c r="B27" s="96" t="s">
        <v>142</v>
      </c>
      <c r="C27" s="96"/>
      <c r="D27" s="53" t="s">
        <v>58</v>
      </c>
      <c r="E27" s="54">
        <v>14000</v>
      </c>
      <c r="F27" s="55">
        <v>4</v>
      </c>
      <c r="G27" s="55">
        <v>56000</v>
      </c>
    </row>
    <row r="28" spans="1:7" ht="11.25">
      <c r="A28" s="53">
        <f t="shared" ref="A28:A39" si="1">+A27+1</f>
        <v>22</v>
      </c>
      <c r="B28" s="96" t="s">
        <v>143</v>
      </c>
      <c r="C28" s="96"/>
      <c r="D28" s="53" t="s">
        <v>58</v>
      </c>
      <c r="E28" s="54">
        <v>32000</v>
      </c>
      <c r="F28" s="55">
        <v>4</v>
      </c>
      <c r="G28" s="55">
        <v>128000</v>
      </c>
    </row>
    <row r="29" spans="1:7" ht="11.25">
      <c r="A29" s="53">
        <f t="shared" si="1"/>
        <v>23</v>
      </c>
      <c r="B29" s="96" t="s">
        <v>144</v>
      </c>
      <c r="C29" s="96"/>
      <c r="D29" s="53" t="s">
        <v>58</v>
      </c>
      <c r="E29" s="54">
        <v>16000</v>
      </c>
      <c r="F29" s="55">
        <v>4</v>
      </c>
      <c r="G29" s="55">
        <v>64000</v>
      </c>
    </row>
    <row r="30" spans="1:7" ht="11.25">
      <c r="A30" s="53">
        <f t="shared" si="1"/>
        <v>24</v>
      </c>
      <c r="B30" s="96" t="s">
        <v>145</v>
      </c>
      <c r="C30" s="96"/>
      <c r="D30" s="53" t="s">
        <v>58</v>
      </c>
      <c r="E30" s="54">
        <v>5500</v>
      </c>
      <c r="F30" s="55">
        <v>222</v>
      </c>
      <c r="G30" s="55">
        <v>1221000</v>
      </c>
    </row>
    <row r="31" spans="1:7" ht="11.25">
      <c r="A31" s="53">
        <f t="shared" si="1"/>
        <v>25</v>
      </c>
      <c r="B31" s="96" t="s">
        <v>146</v>
      </c>
      <c r="C31" s="96"/>
      <c r="D31" s="53" t="s">
        <v>134</v>
      </c>
      <c r="E31" s="54">
        <v>58000</v>
      </c>
      <c r="F31" s="55">
        <v>5.34</v>
      </c>
      <c r="G31" s="55">
        <v>309720</v>
      </c>
    </row>
    <row r="32" spans="1:7" ht="11.25">
      <c r="A32" s="53">
        <f t="shared" si="1"/>
        <v>26</v>
      </c>
      <c r="B32" s="96" t="s">
        <v>71</v>
      </c>
      <c r="C32" s="96"/>
      <c r="D32" s="53" t="s">
        <v>134</v>
      </c>
      <c r="E32" s="54">
        <v>58000</v>
      </c>
      <c r="F32" s="55">
        <v>1.776</v>
      </c>
      <c r="G32" s="55">
        <v>103008</v>
      </c>
    </row>
    <row r="33" spans="1:7" ht="11.25">
      <c r="A33" s="53">
        <f t="shared" si="1"/>
        <v>27</v>
      </c>
      <c r="B33" s="96" t="s">
        <v>105</v>
      </c>
      <c r="C33" s="96"/>
      <c r="D33" s="53" t="s">
        <v>58</v>
      </c>
      <c r="E33" s="54">
        <v>12000</v>
      </c>
      <c r="F33" s="55">
        <v>4</v>
      </c>
      <c r="G33" s="55">
        <v>48000</v>
      </c>
    </row>
    <row r="34" spans="1:7" ht="11.25">
      <c r="A34" s="53">
        <f t="shared" si="1"/>
        <v>28</v>
      </c>
      <c r="B34" s="96" t="s">
        <v>69</v>
      </c>
      <c r="C34" s="96"/>
      <c r="D34" s="53" t="s">
        <v>58</v>
      </c>
      <c r="E34" s="54">
        <v>6300</v>
      </c>
      <c r="F34" s="55">
        <v>231</v>
      </c>
      <c r="G34" s="55">
        <v>1455300</v>
      </c>
    </row>
    <row r="35" spans="1:7" ht="11.25">
      <c r="A35" s="53">
        <f t="shared" si="1"/>
        <v>29</v>
      </c>
      <c r="B35" s="96" t="s">
        <v>106</v>
      </c>
      <c r="C35" s="96"/>
      <c r="D35" s="53" t="s">
        <v>58</v>
      </c>
      <c r="E35" s="54">
        <v>6300</v>
      </c>
      <c r="F35" s="55">
        <v>10</v>
      </c>
      <c r="G35" s="55">
        <v>63000</v>
      </c>
    </row>
    <row r="36" spans="1:7" ht="11.25">
      <c r="A36" s="53">
        <f t="shared" si="1"/>
        <v>30</v>
      </c>
      <c r="B36" s="96" t="s">
        <v>147</v>
      </c>
      <c r="C36" s="96"/>
      <c r="D36" s="53" t="s">
        <v>58</v>
      </c>
      <c r="E36" s="54">
        <v>7500</v>
      </c>
      <c r="F36" s="55">
        <v>30</v>
      </c>
      <c r="G36" s="55">
        <v>225000</v>
      </c>
    </row>
    <row r="37" spans="1:7" ht="11.25">
      <c r="A37" s="53">
        <f t="shared" si="1"/>
        <v>31</v>
      </c>
      <c r="B37" s="96" t="s">
        <v>148</v>
      </c>
      <c r="C37" s="96"/>
      <c r="D37" s="53" t="s">
        <v>108</v>
      </c>
      <c r="E37" s="54">
        <v>19000</v>
      </c>
      <c r="F37" s="55">
        <v>24</v>
      </c>
      <c r="G37" s="55">
        <v>456000</v>
      </c>
    </row>
    <row r="38" spans="1:7" ht="11.25">
      <c r="A38" s="53">
        <f t="shared" si="1"/>
        <v>32</v>
      </c>
      <c r="B38" s="96" t="s">
        <v>149</v>
      </c>
      <c r="C38" s="96"/>
      <c r="D38" s="53" t="s">
        <v>58</v>
      </c>
      <c r="E38" s="54">
        <v>45000</v>
      </c>
      <c r="F38" s="55">
        <v>3</v>
      </c>
      <c r="G38" s="55">
        <v>135000</v>
      </c>
    </row>
    <row r="39" spans="1:7" ht="11.25">
      <c r="A39" s="53">
        <f t="shared" si="1"/>
        <v>33</v>
      </c>
      <c r="B39" s="96" t="s">
        <v>150</v>
      </c>
      <c r="C39" s="96"/>
      <c r="D39" s="53" t="s">
        <v>58</v>
      </c>
      <c r="E39" s="54">
        <v>6000</v>
      </c>
      <c r="F39" s="55">
        <v>10</v>
      </c>
      <c r="G39" s="55">
        <v>60000</v>
      </c>
    </row>
    <row r="40" spans="1:7" ht="11.25">
      <c r="A40" s="98" t="s">
        <v>151</v>
      </c>
      <c r="B40" s="98"/>
      <c r="C40" s="98"/>
      <c r="D40" s="56"/>
      <c r="E40" s="57"/>
      <c r="F40" s="58"/>
      <c r="G40" s="57">
        <v>7772928</v>
      </c>
    </row>
    <row r="41" spans="1:7" ht="11.25">
      <c r="A41" s="53">
        <f>+A39+1</f>
        <v>34</v>
      </c>
      <c r="B41" s="99" t="s">
        <v>152</v>
      </c>
      <c r="C41" s="99"/>
      <c r="D41" s="53" t="s">
        <v>57</v>
      </c>
      <c r="E41" s="54">
        <v>15000</v>
      </c>
      <c r="F41" s="55"/>
      <c r="G41" s="55">
        <v>0</v>
      </c>
    </row>
    <row r="42" spans="1:7" ht="11.25">
      <c r="A42" s="53">
        <f t="shared" ref="A42:A45" si="2">+A41+1</f>
        <v>35</v>
      </c>
      <c r="B42" s="99" t="s">
        <v>153</v>
      </c>
      <c r="C42" s="99"/>
      <c r="D42" s="53" t="s">
        <v>57</v>
      </c>
      <c r="E42" s="54">
        <v>30000</v>
      </c>
      <c r="F42" s="55">
        <v>320</v>
      </c>
      <c r="G42" s="55">
        <v>9600000</v>
      </c>
    </row>
    <row r="43" spans="1:7" ht="11.25">
      <c r="A43" s="53">
        <f t="shared" si="2"/>
        <v>36</v>
      </c>
      <c r="B43" s="99" t="s">
        <v>154</v>
      </c>
      <c r="C43" s="99"/>
      <c r="D43" s="53" t="s">
        <v>57</v>
      </c>
      <c r="E43" s="54">
        <v>15000</v>
      </c>
      <c r="F43" s="55"/>
      <c r="G43" s="55">
        <v>0</v>
      </c>
    </row>
    <row r="44" spans="1:7" ht="11.25">
      <c r="A44" s="53">
        <f t="shared" si="2"/>
        <v>37</v>
      </c>
      <c r="B44" s="99" t="s">
        <v>155</v>
      </c>
      <c r="C44" s="99"/>
      <c r="D44" s="53" t="s">
        <v>57</v>
      </c>
      <c r="E44" s="54">
        <v>15000</v>
      </c>
      <c r="F44" s="55">
        <v>320</v>
      </c>
      <c r="G44" s="55">
        <v>4800000</v>
      </c>
    </row>
    <row r="45" spans="1:7" ht="11.25">
      <c r="A45" s="53">
        <f t="shared" si="2"/>
        <v>38</v>
      </c>
      <c r="B45" s="99" t="s">
        <v>156</v>
      </c>
      <c r="C45" s="99"/>
      <c r="D45" s="53" t="s">
        <v>57</v>
      </c>
      <c r="E45" s="54">
        <v>300000</v>
      </c>
      <c r="F45" s="55">
        <v>50</v>
      </c>
      <c r="G45" s="55">
        <v>15000000</v>
      </c>
    </row>
    <row r="46" spans="1:7" ht="11.25">
      <c r="A46" s="53">
        <f>+A45+1</f>
        <v>39</v>
      </c>
      <c r="B46" s="99" t="s">
        <v>157</v>
      </c>
      <c r="C46" s="99"/>
      <c r="D46" s="53" t="s">
        <v>57</v>
      </c>
      <c r="E46" s="54">
        <v>700000</v>
      </c>
      <c r="F46" s="55">
        <v>5</v>
      </c>
      <c r="G46" s="55">
        <v>3500000</v>
      </c>
    </row>
    <row r="47" spans="1:7" ht="11.25">
      <c r="A47" s="56"/>
      <c r="B47" s="100" t="s">
        <v>158</v>
      </c>
      <c r="C47" s="100"/>
      <c r="D47" s="56"/>
      <c r="E47" s="57"/>
      <c r="F47" s="58"/>
      <c r="G47" s="57">
        <v>32900000</v>
      </c>
    </row>
    <row r="48" spans="1:7" ht="11.25">
      <c r="A48" s="101" t="s">
        <v>159</v>
      </c>
      <c r="B48" s="101"/>
      <c r="C48" s="101"/>
      <c r="D48" s="60"/>
      <c r="E48" s="61"/>
      <c r="F48" s="62"/>
      <c r="G48" s="61">
        <v>59081078</v>
      </c>
    </row>
    <row r="49" spans="1:7" ht="11.25">
      <c r="A49" s="53">
        <f>+A46+1</f>
        <v>40</v>
      </c>
      <c r="B49" s="96" t="s">
        <v>16</v>
      </c>
      <c r="C49" s="96"/>
      <c r="D49" s="53" t="s">
        <v>54</v>
      </c>
      <c r="E49" s="63">
        <v>50000</v>
      </c>
      <c r="F49" s="55">
        <v>30</v>
      </c>
      <c r="G49" s="55">
        <v>1500000</v>
      </c>
    </row>
    <row r="50" spans="1:7" ht="11.25">
      <c r="A50" s="53">
        <f>+A49+1</f>
        <v>41</v>
      </c>
      <c r="B50" s="96" t="s">
        <v>17</v>
      </c>
      <c r="C50" s="96"/>
      <c r="D50" s="53" t="s">
        <v>54</v>
      </c>
      <c r="E50" s="63">
        <v>35000</v>
      </c>
      <c r="F50" s="55">
        <v>40</v>
      </c>
      <c r="G50" s="55">
        <v>1400000</v>
      </c>
    </row>
    <row r="51" spans="1:7" ht="11.25">
      <c r="A51" s="53">
        <f>+A50+1</f>
        <v>42</v>
      </c>
      <c r="B51" s="96" t="s">
        <v>5</v>
      </c>
      <c r="C51" s="96"/>
      <c r="D51" s="53" t="s">
        <v>53</v>
      </c>
      <c r="E51" s="54">
        <v>54800</v>
      </c>
      <c r="F51" s="55">
        <v>858</v>
      </c>
      <c r="G51" s="55">
        <v>47018400</v>
      </c>
    </row>
    <row r="52" spans="1:7" ht="11.25">
      <c r="A52" s="53">
        <v>43</v>
      </c>
      <c r="B52" s="96" t="s">
        <v>160</v>
      </c>
      <c r="C52" s="96"/>
      <c r="D52" s="53" t="s">
        <v>53</v>
      </c>
      <c r="E52" s="54">
        <v>17000</v>
      </c>
      <c r="F52" s="55">
        <v>3559</v>
      </c>
      <c r="G52" s="55">
        <v>60503000</v>
      </c>
    </row>
    <row r="53" spans="1:7" ht="11.25">
      <c r="A53" s="53">
        <v>44</v>
      </c>
      <c r="B53" s="96" t="s">
        <v>161</v>
      </c>
      <c r="C53" s="96"/>
      <c r="D53" s="53" t="s">
        <v>162</v>
      </c>
      <c r="E53" s="54">
        <v>8000</v>
      </c>
      <c r="F53" s="55"/>
      <c r="G53" s="55">
        <v>0</v>
      </c>
    </row>
    <row r="54" spans="1:7" ht="11.25">
      <c r="A54" s="98" t="s">
        <v>163</v>
      </c>
      <c r="B54" s="98"/>
      <c r="C54" s="98"/>
      <c r="D54" s="56"/>
      <c r="E54" s="64"/>
      <c r="F54" s="58"/>
      <c r="G54" s="57">
        <v>110421400</v>
      </c>
    </row>
    <row r="55" spans="1:7" ht="11.25">
      <c r="A55" s="53">
        <f>+A53+1</f>
        <v>45</v>
      </c>
      <c r="B55" s="96" t="s">
        <v>164</v>
      </c>
      <c r="C55" s="96"/>
      <c r="D55" s="53" t="s">
        <v>75</v>
      </c>
      <c r="E55" s="63">
        <v>500</v>
      </c>
      <c r="F55" s="55">
        <v>8940</v>
      </c>
      <c r="G55" s="55">
        <v>4470000</v>
      </c>
    </row>
    <row r="56" spans="1:7" ht="11.25">
      <c r="A56" s="53">
        <f>+A55+1</f>
        <v>46</v>
      </c>
      <c r="B56" s="96" t="s">
        <v>165</v>
      </c>
      <c r="C56" s="96"/>
      <c r="D56" s="53" t="s">
        <v>75</v>
      </c>
      <c r="E56" s="63">
        <v>500</v>
      </c>
      <c r="F56" s="55">
        <v>3893</v>
      </c>
      <c r="G56" s="55">
        <v>1946500</v>
      </c>
    </row>
    <row r="57" spans="1:7" ht="11.25">
      <c r="A57" s="53">
        <f t="shared" ref="A57:A60" si="3">+A56+1</f>
        <v>47</v>
      </c>
      <c r="B57" s="96" t="s">
        <v>166</v>
      </c>
      <c r="C57" s="96"/>
      <c r="D57" s="53" t="s">
        <v>75</v>
      </c>
      <c r="E57" s="63">
        <v>500</v>
      </c>
      <c r="F57" s="55">
        <v>6777</v>
      </c>
      <c r="G57" s="55">
        <v>3388500</v>
      </c>
    </row>
    <row r="58" spans="1:7" ht="11.25">
      <c r="A58" s="53">
        <f t="shared" si="3"/>
        <v>48</v>
      </c>
      <c r="B58" s="96" t="s">
        <v>167</v>
      </c>
      <c r="C58" s="96"/>
      <c r="D58" s="53" t="s">
        <v>75</v>
      </c>
      <c r="E58" s="63">
        <v>500</v>
      </c>
      <c r="F58" s="55">
        <v>23302</v>
      </c>
      <c r="G58" s="55">
        <v>11651000</v>
      </c>
    </row>
    <row r="59" spans="1:7" ht="11.25">
      <c r="A59" s="53">
        <f t="shared" si="3"/>
        <v>49</v>
      </c>
      <c r="B59" s="96" t="s">
        <v>168</v>
      </c>
      <c r="C59" s="96"/>
      <c r="D59" s="53" t="s">
        <v>57</v>
      </c>
      <c r="E59" s="63">
        <v>600</v>
      </c>
      <c r="F59" s="55">
        <v>6674</v>
      </c>
      <c r="G59" s="55">
        <v>4004400</v>
      </c>
    </row>
    <row r="60" spans="1:7" ht="11.25">
      <c r="A60" s="53">
        <f t="shared" si="3"/>
        <v>50</v>
      </c>
      <c r="B60" s="96" t="s">
        <v>169</v>
      </c>
      <c r="C60" s="96"/>
      <c r="D60" s="53" t="s">
        <v>57</v>
      </c>
      <c r="E60" s="63">
        <v>600</v>
      </c>
      <c r="F60" s="55">
        <v>26</v>
      </c>
      <c r="G60" s="55">
        <v>15600</v>
      </c>
    </row>
    <row r="61" spans="1:7" ht="11.25">
      <c r="A61" s="98" t="s">
        <v>170</v>
      </c>
      <c r="B61" s="98"/>
      <c r="C61" s="98"/>
      <c r="D61" s="56"/>
      <c r="E61" s="64"/>
      <c r="F61" s="58"/>
      <c r="G61" s="57">
        <v>25476000</v>
      </c>
    </row>
    <row r="62" spans="1:7" ht="11.25">
      <c r="A62" s="53">
        <f>+A60+1</f>
        <v>51</v>
      </c>
      <c r="B62" s="96" t="s">
        <v>171</v>
      </c>
      <c r="C62" s="96"/>
      <c r="D62" s="53" t="s">
        <v>92</v>
      </c>
      <c r="E62" s="54">
        <v>97500</v>
      </c>
      <c r="F62" s="55">
        <v>1</v>
      </c>
      <c r="G62" s="55">
        <v>97500</v>
      </c>
    </row>
    <row r="63" spans="1:7" ht="11.25">
      <c r="A63" s="53">
        <f t="shared" ref="A63:A64" si="4">+A62+1</f>
        <v>52</v>
      </c>
      <c r="B63" s="96" t="s">
        <v>172</v>
      </c>
      <c r="C63" s="96"/>
      <c r="D63" s="53" t="s">
        <v>92</v>
      </c>
      <c r="E63" s="54">
        <v>182100</v>
      </c>
      <c r="F63" s="55">
        <v>1</v>
      </c>
      <c r="G63" s="55">
        <v>182100</v>
      </c>
    </row>
    <row r="64" spans="1:7" ht="11.25">
      <c r="A64" s="53">
        <f t="shared" si="4"/>
        <v>53</v>
      </c>
      <c r="B64" s="96" t="s">
        <v>173</v>
      </c>
      <c r="C64" s="96"/>
      <c r="D64" s="53" t="s">
        <v>92</v>
      </c>
      <c r="E64" s="54">
        <v>137500</v>
      </c>
      <c r="F64" s="55">
        <v>1</v>
      </c>
      <c r="G64" s="55">
        <v>137500</v>
      </c>
    </row>
    <row r="65" spans="1:10" ht="11.25">
      <c r="A65" s="98" t="s">
        <v>174</v>
      </c>
      <c r="B65" s="98"/>
      <c r="C65" s="98"/>
      <c r="D65" s="56"/>
      <c r="E65" s="57"/>
      <c r="F65" s="58"/>
      <c r="G65" s="57">
        <v>417100</v>
      </c>
      <c r="J65" s="65"/>
    </row>
    <row r="66" spans="1:10" ht="11.25">
      <c r="A66" s="101" t="s">
        <v>175</v>
      </c>
      <c r="B66" s="101"/>
      <c r="C66" s="101"/>
      <c r="D66" s="60"/>
      <c r="E66" s="61"/>
      <c r="F66" s="62"/>
      <c r="G66" s="61">
        <v>198209578</v>
      </c>
    </row>
    <row r="67" spans="1:10" ht="11.25">
      <c r="A67" s="53">
        <f>+A64+1</f>
        <v>54</v>
      </c>
      <c r="B67" s="96" t="s">
        <v>176</v>
      </c>
      <c r="C67" s="96"/>
      <c r="D67" s="53" t="s">
        <v>58</v>
      </c>
      <c r="E67" s="54">
        <f>29000-29000*0.2</f>
        <v>23200</v>
      </c>
      <c r="F67" s="55">
        <v>4</v>
      </c>
      <c r="G67" s="55">
        <v>92800</v>
      </c>
    </row>
    <row r="68" spans="1:10" ht="11.25">
      <c r="A68" s="53">
        <f>+A67+1</f>
        <v>55</v>
      </c>
      <c r="B68" s="96" t="s">
        <v>177</v>
      </c>
      <c r="C68" s="96"/>
      <c r="D68" s="53" t="s">
        <v>58</v>
      </c>
      <c r="E68" s="54">
        <v>11818</v>
      </c>
      <c r="F68" s="55">
        <v>292</v>
      </c>
      <c r="G68" s="55">
        <v>3450856</v>
      </c>
    </row>
    <row r="69" spans="1:10" ht="11.25">
      <c r="A69" s="53">
        <f t="shared" ref="A69:A70" si="5">+A68+1</f>
        <v>56</v>
      </c>
      <c r="B69" s="96" t="s">
        <v>178</v>
      </c>
      <c r="C69" s="96"/>
      <c r="D69" s="53" t="s">
        <v>58</v>
      </c>
      <c r="E69" s="54">
        <v>30000</v>
      </c>
      <c r="F69" s="55">
        <v>3</v>
      </c>
      <c r="G69" s="55">
        <v>90000</v>
      </c>
    </row>
    <row r="70" spans="1:10" ht="11.25">
      <c r="A70" s="53">
        <f t="shared" si="5"/>
        <v>57</v>
      </c>
      <c r="B70" s="96" t="s">
        <v>179</v>
      </c>
      <c r="C70" s="96"/>
      <c r="D70" s="53" t="s">
        <v>58</v>
      </c>
      <c r="E70" s="54">
        <v>50000</v>
      </c>
      <c r="F70" s="55">
        <v>18</v>
      </c>
      <c r="G70" s="55">
        <v>900000</v>
      </c>
    </row>
    <row r="71" spans="1:10" ht="11.25">
      <c r="A71" s="98" t="s">
        <v>180</v>
      </c>
      <c r="B71" s="98"/>
      <c r="C71" s="98"/>
      <c r="D71" s="56"/>
      <c r="E71" s="57"/>
      <c r="F71" s="58"/>
      <c r="G71" s="57">
        <v>4533656</v>
      </c>
    </row>
    <row r="72" spans="1:10" ht="11.25">
      <c r="A72" s="53">
        <f>+A70+1</f>
        <v>58</v>
      </c>
      <c r="B72" s="96" t="s">
        <v>50</v>
      </c>
      <c r="C72" s="96"/>
      <c r="D72" s="53" t="s">
        <v>58</v>
      </c>
      <c r="E72" s="54">
        <v>16000</v>
      </c>
      <c r="F72" s="55">
        <v>231</v>
      </c>
      <c r="G72" s="55">
        <v>3696000</v>
      </c>
    </row>
    <row r="73" spans="1:10" ht="11.25">
      <c r="A73" s="53">
        <f>+A72+1</f>
        <v>59</v>
      </c>
      <c r="B73" s="96" t="s">
        <v>82</v>
      </c>
      <c r="C73" s="96"/>
      <c r="D73" s="53" t="s">
        <v>58</v>
      </c>
      <c r="E73" s="54">
        <f>12000-12000*0.2</f>
        <v>9600</v>
      </c>
      <c r="F73" s="55">
        <v>231</v>
      </c>
      <c r="G73" s="55">
        <v>2217600</v>
      </c>
    </row>
    <row r="74" spans="1:10" ht="11.25">
      <c r="A74" s="53">
        <f t="shared" ref="A74:A76" si="6">+A73+1</f>
        <v>60</v>
      </c>
      <c r="B74" s="96" t="s">
        <v>181</v>
      </c>
      <c r="C74" s="96"/>
      <c r="D74" s="53" t="s">
        <v>58</v>
      </c>
      <c r="E74" s="54">
        <f>13000-13000*0.2</f>
        <v>10400</v>
      </c>
      <c r="F74" s="55">
        <v>50</v>
      </c>
      <c r="G74" s="55">
        <v>520000</v>
      </c>
    </row>
    <row r="75" spans="1:10" ht="11.25">
      <c r="A75" s="53">
        <f t="shared" si="6"/>
        <v>61</v>
      </c>
      <c r="B75" s="96" t="s">
        <v>182</v>
      </c>
      <c r="C75" s="96"/>
      <c r="D75" s="53" t="s">
        <v>58</v>
      </c>
      <c r="E75" s="54">
        <f>27000-27000*0.2</f>
        <v>21600</v>
      </c>
      <c r="F75" s="55">
        <v>10</v>
      </c>
      <c r="G75" s="55">
        <v>216000</v>
      </c>
    </row>
    <row r="76" spans="1:10" ht="11.25">
      <c r="A76" s="53">
        <f t="shared" si="6"/>
        <v>62</v>
      </c>
      <c r="B76" s="96" t="s">
        <v>183</v>
      </c>
      <c r="C76" s="96"/>
      <c r="D76" s="53" t="s">
        <v>58</v>
      </c>
      <c r="E76" s="54">
        <f>13000-13000*0.2</f>
        <v>10400</v>
      </c>
      <c r="F76" s="55">
        <v>10</v>
      </c>
      <c r="G76" s="55">
        <v>104000</v>
      </c>
    </row>
    <row r="77" spans="1:10" ht="11.25">
      <c r="A77" s="98" t="s">
        <v>184</v>
      </c>
      <c r="B77" s="98"/>
      <c r="C77" s="98"/>
      <c r="D77" s="56"/>
      <c r="E77" s="57"/>
      <c r="F77" s="58"/>
      <c r="G77" s="57">
        <v>6753600</v>
      </c>
    </row>
    <row r="78" spans="1:10" ht="11.25">
      <c r="A78" s="53">
        <f>+A76+1</f>
        <v>63</v>
      </c>
      <c r="B78" s="96" t="s">
        <v>185</v>
      </c>
      <c r="C78" s="96"/>
      <c r="D78" s="53" t="s">
        <v>58</v>
      </c>
      <c r="E78" s="54">
        <v>21540</v>
      </c>
      <c r="F78" s="55">
        <v>796</v>
      </c>
      <c r="G78" s="55">
        <v>17145840</v>
      </c>
    </row>
    <row r="79" spans="1:10" ht="11.25">
      <c r="A79" s="53">
        <f>+A78+1</f>
        <v>64</v>
      </c>
      <c r="B79" s="96" t="s">
        <v>186</v>
      </c>
      <c r="C79" s="96"/>
      <c r="D79" s="53" t="s">
        <v>58</v>
      </c>
      <c r="E79" s="54">
        <v>14910</v>
      </c>
      <c r="F79" s="55">
        <v>580</v>
      </c>
      <c r="G79" s="55">
        <v>8647800</v>
      </c>
    </row>
    <row r="80" spans="1:10" ht="11.25">
      <c r="A80" s="53">
        <f t="shared" ref="A80:A96" si="7">+A79+1</f>
        <v>65</v>
      </c>
      <c r="B80" s="96" t="s">
        <v>187</v>
      </c>
      <c r="C80" s="96"/>
      <c r="D80" s="53" t="s">
        <v>58</v>
      </c>
      <c r="E80" s="54">
        <f>45000-45000*30%</f>
        <v>31500</v>
      </c>
      <c r="F80" s="55">
        <v>71</v>
      </c>
      <c r="G80" s="55">
        <v>2236500</v>
      </c>
    </row>
    <row r="81" spans="1:9" ht="11.25">
      <c r="A81" s="53">
        <f t="shared" si="7"/>
        <v>66</v>
      </c>
      <c r="B81" s="96" t="s">
        <v>188</v>
      </c>
      <c r="C81" s="96"/>
      <c r="D81" s="53" t="s">
        <v>58</v>
      </c>
      <c r="E81" s="54">
        <f>29500*0.8</f>
        <v>23600</v>
      </c>
      <c r="F81" s="55">
        <v>30</v>
      </c>
      <c r="G81" s="55">
        <v>708000</v>
      </c>
    </row>
    <row r="82" spans="1:9" ht="11.25">
      <c r="A82" s="53">
        <f t="shared" si="7"/>
        <v>67</v>
      </c>
      <c r="B82" s="96" t="s">
        <v>189</v>
      </c>
      <c r="C82" s="96"/>
      <c r="D82" s="53" t="s">
        <v>58</v>
      </c>
      <c r="E82" s="54">
        <v>27676</v>
      </c>
      <c r="F82" s="55">
        <v>30</v>
      </c>
      <c r="G82" s="55">
        <v>830280</v>
      </c>
      <c r="H82" s="66"/>
    </row>
    <row r="83" spans="1:9" ht="11.45" customHeight="1">
      <c r="A83" s="53">
        <f t="shared" si="7"/>
        <v>68</v>
      </c>
      <c r="B83" s="102" t="s">
        <v>190</v>
      </c>
      <c r="C83" s="67" t="s">
        <v>191</v>
      </c>
      <c r="D83" s="53" t="s">
        <v>58</v>
      </c>
      <c r="E83" s="54">
        <f>23000-23000*0.2</f>
        <v>18400</v>
      </c>
      <c r="F83" s="55">
        <v>30</v>
      </c>
      <c r="G83" s="55">
        <v>552000</v>
      </c>
    </row>
    <row r="84" spans="1:9" ht="11.25">
      <c r="A84" s="53">
        <f t="shared" si="7"/>
        <v>69</v>
      </c>
      <c r="B84" s="102"/>
      <c r="C84" s="67" t="s">
        <v>192</v>
      </c>
      <c r="D84" s="53" t="s">
        <v>58</v>
      </c>
      <c r="E84" s="54">
        <f>18000-18000*0.2</f>
        <v>14400</v>
      </c>
      <c r="F84" s="55">
        <v>158</v>
      </c>
      <c r="G84" s="55">
        <v>2275200</v>
      </c>
    </row>
    <row r="85" spans="1:9" ht="11.25">
      <c r="A85" s="53">
        <f t="shared" si="7"/>
        <v>70</v>
      </c>
      <c r="B85" s="102"/>
      <c r="C85" s="67" t="s">
        <v>193</v>
      </c>
      <c r="D85" s="53" t="s">
        <v>58</v>
      </c>
      <c r="E85" s="54">
        <v>8000</v>
      </c>
      <c r="F85" s="55"/>
      <c r="G85" s="55">
        <v>0</v>
      </c>
      <c r="H85" s="68"/>
    </row>
    <row r="86" spans="1:9" ht="11.25">
      <c r="A86" s="53">
        <f t="shared" si="7"/>
        <v>71</v>
      </c>
      <c r="B86" s="102"/>
      <c r="C86" s="67" t="s">
        <v>194</v>
      </c>
      <c r="D86" s="53" t="s">
        <v>58</v>
      </c>
      <c r="E86" s="54">
        <v>8000</v>
      </c>
      <c r="F86" s="55">
        <v>6</v>
      </c>
      <c r="G86" s="55">
        <v>48000</v>
      </c>
    </row>
    <row r="87" spans="1:9" ht="11.25">
      <c r="A87" s="53">
        <f t="shared" si="7"/>
        <v>72</v>
      </c>
      <c r="B87" s="102"/>
      <c r="C87" s="67" t="s">
        <v>195</v>
      </c>
      <c r="D87" s="53" t="s">
        <v>58</v>
      </c>
      <c r="E87" s="54">
        <v>8000</v>
      </c>
      <c r="F87" s="55">
        <v>10</v>
      </c>
      <c r="G87" s="55">
        <v>80000</v>
      </c>
    </row>
    <row r="88" spans="1:9" ht="11.25">
      <c r="A88" s="53">
        <f t="shared" si="7"/>
        <v>73</v>
      </c>
      <c r="B88" s="102"/>
      <c r="C88" s="67" t="s">
        <v>196</v>
      </c>
      <c r="D88" s="53" t="s">
        <v>58</v>
      </c>
      <c r="E88" s="54">
        <v>8000</v>
      </c>
      <c r="F88" s="55">
        <v>60</v>
      </c>
      <c r="G88" s="55">
        <v>480000</v>
      </c>
    </row>
    <row r="89" spans="1:9" ht="11.25">
      <c r="A89" s="53">
        <f t="shared" si="7"/>
        <v>74</v>
      </c>
      <c r="B89" s="102"/>
      <c r="C89" s="67" t="s">
        <v>197</v>
      </c>
      <c r="D89" s="53" t="s">
        <v>58</v>
      </c>
      <c r="E89" s="54">
        <v>8000</v>
      </c>
      <c r="F89" s="55">
        <v>20</v>
      </c>
      <c r="G89" s="55">
        <v>160000</v>
      </c>
    </row>
    <row r="90" spans="1:9" ht="11.25">
      <c r="A90" s="53">
        <f t="shared" si="7"/>
        <v>75</v>
      </c>
      <c r="B90" s="102"/>
      <c r="C90" s="67" t="s">
        <v>198</v>
      </c>
      <c r="D90" s="53" t="s">
        <v>58</v>
      </c>
      <c r="E90" s="54">
        <f>23000-23000*0.2</f>
        <v>18400</v>
      </c>
      <c r="F90" s="55">
        <v>5</v>
      </c>
      <c r="G90" s="55">
        <v>92000</v>
      </c>
      <c r="I90" s="65"/>
    </row>
    <row r="91" spans="1:9" ht="11.25">
      <c r="A91" s="53">
        <f t="shared" si="7"/>
        <v>76</v>
      </c>
      <c r="B91" s="102"/>
      <c r="C91" s="67" t="s">
        <v>199</v>
      </c>
      <c r="D91" s="53" t="s">
        <v>58</v>
      </c>
      <c r="E91" s="54">
        <v>24000</v>
      </c>
      <c r="F91" s="55">
        <v>0</v>
      </c>
      <c r="G91" s="55">
        <v>0</v>
      </c>
      <c r="I91" s="65"/>
    </row>
    <row r="92" spans="1:9" ht="11.25">
      <c r="A92" s="53">
        <f t="shared" si="7"/>
        <v>77</v>
      </c>
      <c r="B92" s="102"/>
      <c r="C92" s="67" t="s">
        <v>200</v>
      </c>
      <c r="D92" s="53" t="s">
        <v>58</v>
      </c>
      <c r="E92" s="54">
        <v>8000</v>
      </c>
      <c r="F92" s="55">
        <v>5</v>
      </c>
      <c r="G92" s="55">
        <v>40000</v>
      </c>
      <c r="I92" s="65"/>
    </row>
    <row r="93" spans="1:9" ht="11.25">
      <c r="A93" s="53">
        <f t="shared" si="7"/>
        <v>78</v>
      </c>
      <c r="B93" s="102"/>
      <c r="C93" s="67" t="s">
        <v>201</v>
      </c>
      <c r="D93" s="53" t="s">
        <v>58</v>
      </c>
      <c r="E93" s="54">
        <v>16000</v>
      </c>
      <c r="F93" s="55">
        <v>10</v>
      </c>
      <c r="G93" s="55">
        <v>160000</v>
      </c>
      <c r="I93" s="65"/>
    </row>
    <row r="94" spans="1:9" ht="11.25">
      <c r="A94" s="53">
        <f t="shared" si="7"/>
        <v>79</v>
      </c>
      <c r="B94" s="102"/>
      <c r="C94" s="67" t="s">
        <v>113</v>
      </c>
      <c r="D94" s="53" t="s">
        <v>58</v>
      </c>
      <c r="E94" s="54">
        <f>8000-8000*0.2</f>
        <v>6400</v>
      </c>
      <c r="F94" s="55">
        <v>10</v>
      </c>
      <c r="G94" s="55">
        <v>64000</v>
      </c>
    </row>
    <row r="95" spans="1:9" ht="11.25">
      <c r="A95" s="53">
        <f t="shared" si="7"/>
        <v>80</v>
      </c>
      <c r="B95" s="102"/>
      <c r="C95" s="67" t="s">
        <v>202</v>
      </c>
      <c r="D95" s="53" t="s">
        <v>58</v>
      </c>
      <c r="E95" s="54">
        <f>(34000+24500+38000+51000+36000)*0.7</f>
        <v>128449.99999999999</v>
      </c>
      <c r="F95" s="55">
        <v>0</v>
      </c>
      <c r="G95" s="55">
        <v>0</v>
      </c>
    </row>
    <row r="96" spans="1:9" ht="11.25">
      <c r="A96" s="53">
        <f t="shared" si="7"/>
        <v>81</v>
      </c>
      <c r="B96" s="96" t="s">
        <v>203</v>
      </c>
      <c r="C96" s="96"/>
      <c r="D96" s="53" t="s">
        <v>58</v>
      </c>
      <c r="E96" s="54">
        <f>45350-45350*30%</f>
        <v>31745</v>
      </c>
      <c r="F96" s="55">
        <v>71</v>
      </c>
      <c r="G96" s="55">
        <v>2253895</v>
      </c>
    </row>
    <row r="97" spans="1:10" ht="11.25">
      <c r="A97" s="98" t="s">
        <v>204</v>
      </c>
      <c r="B97" s="98"/>
      <c r="C97" s="98"/>
      <c r="D97" s="56"/>
      <c r="E97" s="57"/>
      <c r="F97" s="58"/>
      <c r="G97" s="57">
        <v>35773515</v>
      </c>
    </row>
    <row r="98" spans="1:10" ht="11.45" customHeight="1">
      <c r="A98" s="53">
        <f>+A96+1</f>
        <v>82</v>
      </c>
      <c r="B98" s="103" t="s">
        <v>205</v>
      </c>
      <c r="C98" s="67" t="s">
        <v>206</v>
      </c>
      <c r="D98" s="53" t="s">
        <v>58</v>
      </c>
      <c r="E98" s="54">
        <f>(3200+2000*5+1400+5400)*0.6</f>
        <v>12000</v>
      </c>
      <c r="F98" s="55">
        <v>77</v>
      </c>
      <c r="G98" s="55">
        <v>924000</v>
      </c>
    </row>
    <row r="99" spans="1:10" ht="11.25">
      <c r="A99" s="53">
        <f>+A98+1</f>
        <v>83</v>
      </c>
      <c r="B99" s="103"/>
      <c r="C99" s="67" t="s">
        <v>207</v>
      </c>
      <c r="D99" s="53" t="s">
        <v>58</v>
      </c>
      <c r="E99" s="54">
        <f>(3200+1400+5400)*0.6</f>
        <v>6000</v>
      </c>
      <c r="F99" s="55">
        <v>873</v>
      </c>
      <c r="G99" s="55">
        <v>5238000</v>
      </c>
    </row>
    <row r="100" spans="1:10" ht="11.25">
      <c r="A100" s="53">
        <f t="shared" ref="A100" si="8">+A99+1</f>
        <v>84</v>
      </c>
      <c r="B100" s="103"/>
      <c r="C100" s="67" t="s">
        <v>208</v>
      </c>
      <c r="D100" s="53" t="s">
        <v>58</v>
      </c>
      <c r="E100" s="54">
        <f>6800*0.6</f>
        <v>4080</v>
      </c>
      <c r="F100" s="55">
        <v>580</v>
      </c>
      <c r="G100" s="55">
        <v>2366400</v>
      </c>
    </row>
    <row r="101" spans="1:10" ht="11.25">
      <c r="A101" s="98" t="s">
        <v>209</v>
      </c>
      <c r="B101" s="98"/>
      <c r="C101" s="98"/>
      <c r="D101" s="56"/>
      <c r="E101" s="57"/>
      <c r="F101" s="58"/>
      <c r="G101" s="57">
        <v>8528400</v>
      </c>
    </row>
    <row r="102" spans="1:10" ht="11.45" customHeight="1">
      <c r="A102" s="53">
        <f>+A100+1</f>
        <v>85</v>
      </c>
      <c r="B102" s="102" t="s">
        <v>210</v>
      </c>
      <c r="C102" s="67" t="s">
        <v>211</v>
      </c>
      <c r="D102" s="53" t="s">
        <v>58</v>
      </c>
      <c r="E102" s="54">
        <v>32946</v>
      </c>
      <c r="F102" s="55">
        <v>2</v>
      </c>
      <c r="G102" s="55">
        <v>65892</v>
      </c>
    </row>
    <row r="103" spans="1:10" ht="11.25">
      <c r="A103" s="53">
        <f>+A102+1</f>
        <v>86</v>
      </c>
      <c r="B103" s="102"/>
      <c r="C103" s="67" t="s">
        <v>212</v>
      </c>
      <c r="D103" s="53" t="s">
        <v>58</v>
      </c>
      <c r="E103" s="54">
        <v>246228</v>
      </c>
      <c r="F103" s="55">
        <v>2</v>
      </c>
      <c r="G103" s="55">
        <v>492456</v>
      </c>
    </row>
    <row r="104" spans="1:10" ht="11.25">
      <c r="A104" s="53">
        <f t="shared" ref="A104:A105" si="9">+A103+1</f>
        <v>87</v>
      </c>
      <c r="B104" s="102"/>
      <c r="C104" s="67" t="s">
        <v>213</v>
      </c>
      <c r="D104" s="53" t="s">
        <v>58</v>
      </c>
      <c r="E104" s="54">
        <v>305949</v>
      </c>
      <c r="F104" s="55">
        <v>2</v>
      </c>
      <c r="G104" s="55">
        <v>611898</v>
      </c>
    </row>
    <row r="105" spans="1:10" ht="11.25">
      <c r="A105" s="53">
        <f t="shared" si="9"/>
        <v>88</v>
      </c>
      <c r="B105" s="102"/>
      <c r="C105" s="67" t="s">
        <v>214</v>
      </c>
      <c r="D105" s="53" t="s">
        <v>58</v>
      </c>
      <c r="E105" s="54">
        <v>131478</v>
      </c>
      <c r="F105" s="55">
        <v>4</v>
      </c>
      <c r="G105" s="55">
        <v>525912</v>
      </c>
    </row>
    <row r="106" spans="1:10" ht="11.25">
      <c r="A106" s="98" t="s">
        <v>215</v>
      </c>
      <c r="B106" s="98"/>
      <c r="C106" s="98"/>
      <c r="D106" s="56"/>
      <c r="E106" s="57"/>
      <c r="F106" s="58"/>
      <c r="G106" s="57">
        <v>1696158</v>
      </c>
    </row>
    <row r="107" spans="1:10" ht="11.25">
      <c r="A107" s="53">
        <f>+A105+1</f>
        <v>89</v>
      </c>
      <c r="B107" s="96" t="s">
        <v>216</v>
      </c>
      <c r="C107" s="96"/>
      <c r="D107" s="53" t="s">
        <v>58</v>
      </c>
      <c r="E107" s="54">
        <v>2000000</v>
      </c>
      <c r="F107" s="55">
        <v>3</v>
      </c>
      <c r="G107" s="55">
        <v>6000000</v>
      </c>
    </row>
    <row r="108" spans="1:10" ht="11.25">
      <c r="A108" s="53">
        <f>+A107+1</f>
        <v>90</v>
      </c>
      <c r="B108" s="96" t="s">
        <v>109</v>
      </c>
      <c r="C108" s="96"/>
      <c r="D108" s="53" t="s">
        <v>111</v>
      </c>
      <c r="E108" s="54">
        <v>115000</v>
      </c>
      <c r="F108" s="55">
        <v>14</v>
      </c>
      <c r="G108" s="55">
        <v>1610000</v>
      </c>
    </row>
    <row r="109" spans="1:10" ht="11.25">
      <c r="A109" s="53">
        <f t="shared" ref="A109:A110" si="10">+A108+1</f>
        <v>91</v>
      </c>
      <c r="B109" s="96" t="s">
        <v>217</v>
      </c>
      <c r="C109" s="96"/>
      <c r="D109" s="53" t="s">
        <v>111</v>
      </c>
      <c r="E109" s="54">
        <v>125000</v>
      </c>
      <c r="F109" s="55">
        <v>10</v>
      </c>
      <c r="G109" s="55">
        <v>1250000</v>
      </c>
    </row>
    <row r="110" spans="1:10" ht="11.25">
      <c r="A110" s="53">
        <f t="shared" si="10"/>
        <v>92</v>
      </c>
      <c r="B110" s="96" t="s">
        <v>110</v>
      </c>
      <c r="C110" s="96"/>
      <c r="D110" s="53" t="s">
        <v>111</v>
      </c>
      <c r="E110" s="54">
        <v>30000</v>
      </c>
      <c r="F110" s="55">
        <v>24</v>
      </c>
      <c r="G110" s="55">
        <v>720000</v>
      </c>
    </row>
    <row r="111" spans="1:10">
      <c r="A111" s="98" t="s">
        <v>218</v>
      </c>
      <c r="B111" s="98"/>
      <c r="C111" s="98"/>
      <c r="D111" s="56"/>
      <c r="E111" s="57"/>
      <c r="F111" s="57"/>
      <c r="G111" s="57">
        <v>9580000</v>
      </c>
    </row>
    <row r="112" spans="1:10">
      <c r="A112" s="101" t="s">
        <v>219</v>
      </c>
      <c r="B112" s="101"/>
      <c r="C112" s="101"/>
      <c r="D112" s="60"/>
      <c r="E112" s="61"/>
      <c r="F112" s="61"/>
      <c r="G112" s="61">
        <v>66865329</v>
      </c>
      <c r="J112" s="65"/>
    </row>
    <row r="113" spans="1:10" ht="11.25">
      <c r="A113" s="53">
        <f>+A110+1</f>
        <v>93</v>
      </c>
      <c r="B113" s="96" t="s">
        <v>220</v>
      </c>
      <c r="C113" s="96"/>
      <c r="D113" s="53" t="s">
        <v>221</v>
      </c>
      <c r="E113" s="54"/>
      <c r="F113" s="55"/>
      <c r="G113" s="55">
        <v>500000</v>
      </c>
    </row>
    <row r="114" spans="1:10" ht="11.25">
      <c r="A114" s="53">
        <f>A113+1</f>
        <v>94</v>
      </c>
      <c r="B114" s="96" t="s">
        <v>222</v>
      </c>
      <c r="C114" s="96"/>
      <c r="D114" s="53" t="s">
        <v>223</v>
      </c>
      <c r="E114" s="54">
        <v>250000</v>
      </c>
      <c r="F114" s="55">
        <v>12</v>
      </c>
      <c r="G114" s="55">
        <v>3000000</v>
      </c>
    </row>
    <row r="115" spans="1:10" ht="11.25">
      <c r="A115" s="98" t="s">
        <v>224</v>
      </c>
      <c r="B115" s="98"/>
      <c r="C115" s="98"/>
      <c r="D115" s="56"/>
      <c r="E115" s="57"/>
      <c r="F115" s="58"/>
      <c r="G115" s="57">
        <v>3500000</v>
      </c>
    </row>
    <row r="116" spans="1:10" ht="11.25">
      <c r="A116" s="101" t="s">
        <v>225</v>
      </c>
      <c r="B116" s="101"/>
      <c r="C116" s="101"/>
      <c r="D116" s="60"/>
      <c r="E116" s="61"/>
      <c r="F116" s="62"/>
      <c r="G116" s="61">
        <v>70365329</v>
      </c>
    </row>
    <row r="117" spans="1:10" ht="11.25">
      <c r="A117" s="101" t="s">
        <v>226</v>
      </c>
      <c r="B117" s="101"/>
      <c r="C117" s="101"/>
      <c r="D117" s="60"/>
      <c r="E117" s="61"/>
      <c r="F117" s="62"/>
      <c r="G117" s="61">
        <v>268574907</v>
      </c>
    </row>
    <row r="118" spans="1:10" ht="11.25">
      <c r="A118" s="53"/>
      <c r="B118" s="96" t="s">
        <v>227</v>
      </c>
      <c r="C118" s="96"/>
      <c r="D118" s="53" t="s">
        <v>54</v>
      </c>
      <c r="E118" s="69">
        <v>0.1</v>
      </c>
      <c r="F118" s="55"/>
      <c r="G118" s="54"/>
    </row>
    <row r="119" spans="1:10">
      <c r="A119" s="101" t="s">
        <v>228</v>
      </c>
      <c r="B119" s="101"/>
      <c r="C119" s="101"/>
      <c r="D119" s="60"/>
      <c r="E119" s="61"/>
      <c r="F119" s="61"/>
      <c r="G119" s="61">
        <v>268574907</v>
      </c>
    </row>
    <row r="120" spans="1:10" ht="11.25">
      <c r="A120" s="53"/>
      <c r="B120" s="96" t="s">
        <v>229</v>
      </c>
      <c r="C120" s="96"/>
      <c r="D120" s="53"/>
      <c r="E120" s="54"/>
      <c r="F120" s="54"/>
      <c r="G120" s="54">
        <v>26857490.700000003</v>
      </c>
    </row>
    <row r="121" spans="1:10">
      <c r="A121" s="105" t="s">
        <v>230</v>
      </c>
      <c r="B121" s="105"/>
      <c r="C121" s="105"/>
      <c r="D121" s="70"/>
      <c r="E121" s="71"/>
      <c r="F121" s="71"/>
      <c r="G121" s="71">
        <v>295432397.69999999</v>
      </c>
      <c r="J121" s="65"/>
    </row>
    <row r="122" spans="1:10" ht="11.25">
      <c r="A122" s="48"/>
      <c r="B122" s="48"/>
      <c r="C122" s="48"/>
      <c r="D122" s="48"/>
      <c r="E122" s="48"/>
      <c r="F122" s="48"/>
      <c r="G122" s="48"/>
    </row>
    <row r="123" spans="1:10" ht="11.25">
      <c r="A123" s="48"/>
      <c r="B123" s="47"/>
      <c r="D123" s="73"/>
      <c r="E123" s="73"/>
      <c r="F123" s="48"/>
      <c r="G123" s="48"/>
      <c r="H123" s="65"/>
      <c r="J123" s="74"/>
    </row>
    <row r="124" spans="1:10" ht="12.75">
      <c r="A124" s="48"/>
      <c r="B124" s="75"/>
      <c r="C124" s="76" t="s">
        <v>6</v>
      </c>
      <c r="D124" s="77"/>
      <c r="E124" s="77"/>
      <c r="F124" s="48"/>
      <c r="G124" s="48"/>
    </row>
    <row r="125" spans="1:10" ht="12.75" customHeight="1">
      <c r="A125" s="48"/>
      <c r="B125" s="75"/>
      <c r="C125" s="77" t="s">
        <v>67</v>
      </c>
      <c r="D125" s="77"/>
      <c r="E125" s="77"/>
      <c r="F125" s="104"/>
      <c r="G125" s="104"/>
    </row>
    <row r="126" spans="1:10" ht="12.75" customHeight="1">
      <c r="A126" s="48"/>
      <c r="B126" s="75"/>
      <c r="C126" s="77" t="s">
        <v>68</v>
      </c>
      <c r="D126" s="77"/>
      <c r="E126" s="77"/>
      <c r="F126" s="104"/>
      <c r="G126" s="104"/>
    </row>
    <row r="127" spans="1:10" ht="12.75" customHeight="1">
      <c r="A127" s="48"/>
      <c r="B127" s="75"/>
      <c r="C127" s="77" t="s">
        <v>66</v>
      </c>
      <c r="D127" s="77"/>
      <c r="E127" s="77"/>
      <c r="F127" s="104"/>
      <c r="G127" s="104"/>
    </row>
    <row r="128" spans="1:10" ht="12.75">
      <c r="B128" s="75"/>
      <c r="C128" s="77"/>
      <c r="D128" s="77"/>
      <c r="E128" s="77"/>
      <c r="G128" s="79"/>
    </row>
    <row r="129" spans="2:7" ht="12.75">
      <c r="B129" s="75"/>
      <c r="C129" s="76" t="s">
        <v>1</v>
      </c>
      <c r="D129" s="77"/>
      <c r="E129" s="77"/>
      <c r="G129" s="77"/>
    </row>
    <row r="130" spans="2:7" ht="12.75">
      <c r="B130" s="75"/>
      <c r="C130" s="77" t="s">
        <v>41</v>
      </c>
      <c r="D130" s="77"/>
      <c r="E130" s="77"/>
      <c r="G130" s="77" t="s">
        <v>103</v>
      </c>
    </row>
    <row r="131" spans="2:7" ht="12.75">
      <c r="B131" s="75"/>
      <c r="C131" s="77"/>
      <c r="D131" s="77"/>
      <c r="E131" s="77"/>
      <c r="G131" s="77"/>
    </row>
    <row r="132" spans="2:7" ht="12.75">
      <c r="B132" s="75"/>
      <c r="C132" s="76" t="s">
        <v>2</v>
      </c>
      <c r="D132" s="77"/>
      <c r="E132" s="77"/>
      <c r="G132" s="77"/>
    </row>
    <row r="133" spans="2:7" ht="12.75">
      <c r="B133" s="75"/>
      <c r="C133" s="77" t="s">
        <v>39</v>
      </c>
      <c r="D133" s="77"/>
      <c r="E133" s="77"/>
      <c r="F133" s="104"/>
      <c r="G133" s="104"/>
    </row>
    <row r="134" spans="2:7" ht="12.75">
      <c r="B134" s="75"/>
      <c r="C134" s="77" t="s">
        <v>40</v>
      </c>
      <c r="D134" s="77"/>
      <c r="E134" s="77"/>
      <c r="G134" s="77" t="s">
        <v>51</v>
      </c>
    </row>
  </sheetData>
  <mergeCells count="111">
    <mergeCell ref="F125:G125"/>
    <mergeCell ref="F126:G126"/>
    <mergeCell ref="F127:G127"/>
    <mergeCell ref="F133:G133"/>
    <mergeCell ref="A116:C116"/>
    <mergeCell ref="A117:C117"/>
    <mergeCell ref="B118:C118"/>
    <mergeCell ref="A119:C119"/>
    <mergeCell ref="B120:C120"/>
    <mergeCell ref="A121:C121"/>
    <mergeCell ref="B110:C110"/>
    <mergeCell ref="A111:C111"/>
    <mergeCell ref="A112:C112"/>
    <mergeCell ref="B113:C113"/>
    <mergeCell ref="B114:C114"/>
    <mergeCell ref="A115:C115"/>
    <mergeCell ref="A101:C101"/>
    <mergeCell ref="B102:B105"/>
    <mergeCell ref="A106:C106"/>
    <mergeCell ref="B107:C107"/>
    <mergeCell ref="B108:C108"/>
    <mergeCell ref="B109:C109"/>
    <mergeCell ref="B81:C81"/>
    <mergeCell ref="B82:C82"/>
    <mergeCell ref="B83:B95"/>
    <mergeCell ref="B96:C96"/>
    <mergeCell ref="A97:C97"/>
    <mergeCell ref="B98:B100"/>
    <mergeCell ref="B75:C75"/>
    <mergeCell ref="B76:C76"/>
    <mergeCell ref="A77:C77"/>
    <mergeCell ref="B78:C78"/>
    <mergeCell ref="B79:C79"/>
    <mergeCell ref="B80:C80"/>
    <mergeCell ref="B69:C69"/>
    <mergeCell ref="B70:C70"/>
    <mergeCell ref="A71:C71"/>
    <mergeCell ref="B72:C72"/>
    <mergeCell ref="B73:C73"/>
    <mergeCell ref="B74:C74"/>
    <mergeCell ref="B63:C63"/>
    <mergeCell ref="B64:C64"/>
    <mergeCell ref="A65:C65"/>
    <mergeCell ref="A66:C66"/>
    <mergeCell ref="B67:C67"/>
    <mergeCell ref="B68:C68"/>
    <mergeCell ref="B57:C57"/>
    <mergeCell ref="B58:C58"/>
    <mergeCell ref="B59:C59"/>
    <mergeCell ref="B60:C60"/>
    <mergeCell ref="A61:C61"/>
    <mergeCell ref="B62:C62"/>
    <mergeCell ref="B51:C51"/>
    <mergeCell ref="B52:C52"/>
    <mergeCell ref="B53:C53"/>
    <mergeCell ref="A54:C54"/>
    <mergeCell ref="B55:C55"/>
    <mergeCell ref="B56:C56"/>
    <mergeCell ref="B45:C45"/>
    <mergeCell ref="B46:C46"/>
    <mergeCell ref="B47:C47"/>
    <mergeCell ref="A48:C48"/>
    <mergeCell ref="B49:C49"/>
    <mergeCell ref="B50:C50"/>
    <mergeCell ref="B39:C39"/>
    <mergeCell ref="A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A22:C22"/>
    <mergeCell ref="B23:C23"/>
    <mergeCell ref="B24:C24"/>
    <mergeCell ref="B25:C25"/>
    <mergeCell ref="B26:C26"/>
    <mergeCell ref="B15:C15"/>
    <mergeCell ref="A16:C16"/>
    <mergeCell ref="B17:C17"/>
    <mergeCell ref="B18:C18"/>
    <mergeCell ref="B19:C19"/>
    <mergeCell ref="B20:C20"/>
    <mergeCell ref="B13:C13"/>
    <mergeCell ref="B14:C14"/>
    <mergeCell ref="B3:C3"/>
    <mergeCell ref="B4:C4"/>
    <mergeCell ref="B5:C5"/>
    <mergeCell ref="B6:C6"/>
    <mergeCell ref="B7:C7"/>
    <mergeCell ref="A8:C8"/>
    <mergeCell ref="B21:C21"/>
    <mergeCell ref="A1:A2"/>
    <mergeCell ref="B1:C2"/>
    <mergeCell ref="D1:D2"/>
    <mergeCell ref="E1:E2"/>
    <mergeCell ref="F1:G1"/>
    <mergeCell ref="B9:C9"/>
    <mergeCell ref="B10:C10"/>
    <mergeCell ref="B11:C11"/>
    <mergeCell ref="B12:C12"/>
  </mergeCells>
  <pageMargins left="1.7" right="0.28999999999999998" top="0.56999999999999995" bottom="0.39" header="0.3" footer="0.3"/>
  <pageSetup paperSize="8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142"/>
  <sheetViews>
    <sheetView tabSelected="1" zoomScaleNormal="100" workbookViewId="0">
      <pane xSplit="6" ySplit="14" topLeftCell="AA112" activePane="bottomRight" state="frozen"/>
      <selection pane="topRight" activeCell="G1" sqref="G1"/>
      <selection pane="bottomLeft" activeCell="A15" sqref="A15"/>
      <selection pane="bottomRight" activeCell="AN119" sqref="AN119"/>
    </sheetView>
  </sheetViews>
  <sheetFormatPr defaultColWidth="9" defaultRowHeight="12.75"/>
  <cols>
    <col min="1" max="1" width="3.875" style="2" bestFit="1" customWidth="1"/>
    <col min="2" max="2" width="35" style="1" customWidth="1"/>
    <col min="3" max="4" width="10.625" style="1" customWidth="1"/>
    <col min="5" max="5" width="10.625" style="1" hidden="1" customWidth="1"/>
    <col min="6" max="6" width="10.75" style="1" hidden="1" customWidth="1"/>
    <col min="7" max="7" width="8.875" style="1" hidden="1" customWidth="1"/>
    <col min="8" max="26" width="12.25" style="1" hidden="1" customWidth="1"/>
    <col min="27" max="28" width="12.25" style="1" customWidth="1"/>
    <col min="29" max="30" width="12.25" style="1" hidden="1" customWidth="1"/>
    <col min="31" max="31" width="9.25" style="1" customWidth="1"/>
    <col min="32" max="32" width="14.875" style="1" customWidth="1"/>
    <col min="33" max="34" width="14.875" style="1" hidden="1" customWidth="1"/>
    <col min="35" max="35" width="9" style="1" customWidth="1"/>
    <col min="36" max="36" width="10.875" style="1" customWidth="1"/>
    <col min="37" max="37" width="9.75" style="1" customWidth="1"/>
    <col min="38" max="38" width="8.75" style="1" customWidth="1"/>
    <col min="39" max="39" width="9.75" style="1" customWidth="1"/>
    <col min="40" max="41" width="9" style="1" customWidth="1"/>
    <col min="42" max="16384" width="9" style="1"/>
  </cols>
  <sheetData>
    <row r="1" spans="1:42">
      <c r="A1" s="108" t="s">
        <v>241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42"/>
      <c r="AH1" s="42"/>
    </row>
    <row r="2" spans="1:42">
      <c r="A2" s="108" t="s">
        <v>242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42"/>
      <c r="AH2" s="42"/>
    </row>
    <row r="3" spans="1:42">
      <c r="A3" s="108" t="s">
        <v>243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42"/>
      <c r="AH3" s="42"/>
    </row>
    <row r="4" spans="1:42" ht="7.5" customHeight="1"/>
    <row r="5" spans="1:42">
      <c r="A5" s="114" t="s">
        <v>52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45"/>
      <c r="AH5" s="45"/>
    </row>
    <row r="6" spans="1:42" ht="7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42">
      <c r="A7" s="114" t="s">
        <v>283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45"/>
      <c r="AH7" s="45"/>
    </row>
    <row r="8" spans="1:42" ht="12.75" customHeight="1">
      <c r="B8" s="4"/>
      <c r="C8" s="4"/>
      <c r="D8" s="4"/>
      <c r="E8" s="45"/>
      <c r="F8" s="45"/>
      <c r="G8" s="4"/>
      <c r="H8" s="4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42">
      <c r="A9" s="108" t="s">
        <v>282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42"/>
      <c r="AH9" s="42"/>
    </row>
    <row r="10" spans="1:42">
      <c r="A10" s="5"/>
      <c r="B10" s="5"/>
      <c r="C10" s="5"/>
      <c r="D10" s="5"/>
      <c r="E10" s="42"/>
      <c r="F10" s="42"/>
      <c r="G10" s="5"/>
      <c r="H10" s="5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5"/>
      <c r="AF10" s="5"/>
      <c r="AG10" s="42"/>
      <c r="AH10" s="42"/>
    </row>
    <row r="11" spans="1:42">
      <c r="A11" s="108" t="s">
        <v>61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42"/>
      <c r="AH11" s="42"/>
    </row>
    <row r="12" spans="1:42" ht="30" customHeight="1">
      <c r="A12" s="109" t="s">
        <v>38</v>
      </c>
      <c r="B12" s="109" t="s">
        <v>7</v>
      </c>
      <c r="C12" s="110" t="s">
        <v>34</v>
      </c>
      <c r="D12" s="110" t="s">
        <v>35</v>
      </c>
      <c r="E12" s="112" t="s">
        <v>120</v>
      </c>
      <c r="F12" s="113"/>
      <c r="G12" s="106" t="s">
        <v>248</v>
      </c>
      <c r="H12" s="106"/>
      <c r="I12" s="106" t="s">
        <v>250</v>
      </c>
      <c r="J12" s="106"/>
      <c r="K12" s="106" t="s">
        <v>251</v>
      </c>
      <c r="L12" s="106"/>
      <c r="M12" s="106" t="s">
        <v>252</v>
      </c>
      <c r="N12" s="106"/>
      <c r="O12" s="106" t="s">
        <v>253</v>
      </c>
      <c r="P12" s="106"/>
      <c r="Q12" s="106" t="s">
        <v>258</v>
      </c>
      <c r="R12" s="106"/>
      <c r="S12" s="106" t="s">
        <v>264</v>
      </c>
      <c r="T12" s="106"/>
      <c r="U12" s="106" t="s">
        <v>265</v>
      </c>
      <c r="V12" s="106"/>
      <c r="W12" s="106" t="s">
        <v>272</v>
      </c>
      <c r="X12" s="106"/>
      <c r="Y12" s="106" t="s">
        <v>277</v>
      </c>
      <c r="Z12" s="106"/>
      <c r="AA12" s="106" t="s">
        <v>36</v>
      </c>
      <c r="AB12" s="106"/>
      <c r="AC12" s="106" t="s">
        <v>36</v>
      </c>
      <c r="AD12" s="106"/>
      <c r="AE12" s="106" t="s">
        <v>37</v>
      </c>
      <c r="AF12" s="106"/>
      <c r="AG12" s="106" t="s">
        <v>249</v>
      </c>
      <c r="AH12" s="106"/>
    </row>
    <row r="13" spans="1:42">
      <c r="A13" s="109"/>
      <c r="B13" s="109"/>
      <c r="C13" s="111"/>
      <c r="D13" s="111"/>
      <c r="E13" s="44" t="s">
        <v>244</v>
      </c>
      <c r="F13" s="44" t="s">
        <v>245</v>
      </c>
      <c r="G13" s="6" t="s">
        <v>8</v>
      </c>
      <c r="H13" s="6" t="s">
        <v>0</v>
      </c>
      <c r="I13" s="43" t="s">
        <v>8</v>
      </c>
      <c r="J13" s="43" t="s">
        <v>0</v>
      </c>
      <c r="K13" s="43" t="s">
        <v>8</v>
      </c>
      <c r="L13" s="43" t="s">
        <v>0</v>
      </c>
      <c r="M13" s="43" t="s">
        <v>8</v>
      </c>
      <c r="N13" s="43" t="s">
        <v>0</v>
      </c>
      <c r="O13" s="43" t="s">
        <v>8</v>
      </c>
      <c r="P13" s="43" t="s">
        <v>0</v>
      </c>
      <c r="Q13" s="43" t="s">
        <v>8</v>
      </c>
      <c r="R13" s="43" t="s">
        <v>0</v>
      </c>
      <c r="S13" s="43" t="s">
        <v>8</v>
      </c>
      <c r="T13" s="43" t="s">
        <v>0</v>
      </c>
      <c r="U13" s="43" t="s">
        <v>8</v>
      </c>
      <c r="V13" s="43" t="s">
        <v>0</v>
      </c>
      <c r="W13" s="43" t="s">
        <v>8</v>
      </c>
      <c r="X13" s="43" t="s">
        <v>0</v>
      </c>
      <c r="Y13" s="43" t="s">
        <v>8</v>
      </c>
      <c r="Z13" s="43" t="s">
        <v>0</v>
      </c>
      <c r="AA13" s="43" t="s">
        <v>8</v>
      </c>
      <c r="AB13" s="43" t="s">
        <v>0</v>
      </c>
      <c r="AC13" s="43" t="s">
        <v>8</v>
      </c>
      <c r="AD13" s="43" t="s">
        <v>0</v>
      </c>
      <c r="AE13" s="6" t="s">
        <v>8</v>
      </c>
      <c r="AF13" s="6" t="s">
        <v>0</v>
      </c>
      <c r="AG13" s="43" t="s">
        <v>8</v>
      </c>
      <c r="AH13" s="43" t="s">
        <v>0</v>
      </c>
    </row>
    <row r="14" spans="1:42">
      <c r="A14" s="6">
        <v>0</v>
      </c>
      <c r="B14" s="6">
        <v>1</v>
      </c>
      <c r="C14" s="7">
        <v>2</v>
      </c>
      <c r="D14" s="7">
        <v>3</v>
      </c>
      <c r="E14" s="44" t="s">
        <v>246</v>
      </c>
      <c r="F14" s="44" t="s">
        <v>247</v>
      </c>
      <c r="G14" s="6">
        <v>4</v>
      </c>
      <c r="H14" s="6">
        <v>5</v>
      </c>
      <c r="I14" s="43">
        <v>4</v>
      </c>
      <c r="J14" s="43">
        <v>5</v>
      </c>
      <c r="K14" s="43">
        <v>6</v>
      </c>
      <c r="L14" s="43">
        <v>7</v>
      </c>
      <c r="M14" s="43">
        <v>8</v>
      </c>
      <c r="N14" s="43">
        <v>9</v>
      </c>
      <c r="O14" s="43">
        <v>10</v>
      </c>
      <c r="P14" s="43">
        <v>11</v>
      </c>
      <c r="Q14" s="43">
        <v>12</v>
      </c>
      <c r="R14" s="43">
        <v>13</v>
      </c>
      <c r="S14" s="43">
        <v>14</v>
      </c>
      <c r="T14" s="43">
        <v>15</v>
      </c>
      <c r="U14" s="43">
        <v>16</v>
      </c>
      <c r="V14" s="43">
        <v>17</v>
      </c>
      <c r="W14" s="43">
        <v>18</v>
      </c>
      <c r="X14" s="43">
        <v>19</v>
      </c>
      <c r="Y14" s="43">
        <v>20</v>
      </c>
      <c r="Z14" s="43">
        <v>21</v>
      </c>
      <c r="AA14" s="43">
        <v>22</v>
      </c>
      <c r="AB14" s="43">
        <v>23</v>
      </c>
      <c r="AC14" s="43">
        <v>4</v>
      </c>
      <c r="AD14" s="43">
        <v>5</v>
      </c>
      <c r="AE14" s="6">
        <v>6</v>
      </c>
      <c r="AF14" s="6">
        <v>7</v>
      </c>
      <c r="AG14" s="43">
        <v>8</v>
      </c>
      <c r="AH14" s="43">
        <v>9</v>
      </c>
    </row>
    <row r="15" spans="1:42">
      <c r="A15" s="8">
        <v>1</v>
      </c>
      <c r="B15" s="9" t="s">
        <v>4</v>
      </c>
      <c r="C15" s="8" t="s">
        <v>53</v>
      </c>
      <c r="D15" s="10">
        <v>56000</v>
      </c>
      <c r="E15" s="10">
        <v>24</v>
      </c>
      <c r="F15" s="10">
        <f>+E15*D15</f>
        <v>1344000</v>
      </c>
      <c r="G15" s="11">
        <v>24</v>
      </c>
      <c r="H15" s="10">
        <f>+G15*D15</f>
        <v>1344000</v>
      </c>
      <c r="I15" s="10"/>
      <c r="J15" s="10">
        <f>+I15*$D15</f>
        <v>0</v>
      </c>
      <c r="K15" s="10"/>
      <c r="L15" s="10">
        <f t="shared" ref="L15" si="0">+K15*$D15</f>
        <v>0</v>
      </c>
      <c r="M15" s="10"/>
      <c r="N15" s="10">
        <f t="shared" ref="N15" si="1">+M15*$D15</f>
        <v>0</v>
      </c>
      <c r="O15" s="10"/>
      <c r="P15" s="10">
        <f t="shared" ref="P15" si="2">+O15*$D15</f>
        <v>0</v>
      </c>
      <c r="Q15" s="10"/>
      <c r="R15" s="10">
        <f t="shared" ref="R15" si="3">+Q15*$D15</f>
        <v>0</v>
      </c>
      <c r="S15" s="10"/>
      <c r="T15" s="10">
        <f t="shared" ref="T15" si="4">+S15*$D15</f>
        <v>0</v>
      </c>
      <c r="U15" s="10"/>
      <c r="V15" s="10">
        <f t="shared" ref="V15" si="5">+U15*$D15</f>
        <v>0</v>
      </c>
      <c r="W15" s="10"/>
      <c r="X15" s="10">
        <f t="shared" ref="X15" si="6">+W15*$D15</f>
        <v>0</v>
      </c>
      <c r="Y15" s="10"/>
      <c r="Z15" s="10">
        <f t="shared" ref="Z15" si="7">+Y15*$D15</f>
        <v>0</v>
      </c>
      <c r="AA15" s="10"/>
      <c r="AB15" s="10">
        <f t="shared" ref="AB15:AB16" si="8">+AA15*$D15</f>
        <v>0</v>
      </c>
      <c r="AC15" s="10"/>
      <c r="AD15" s="10">
        <f>+AC15*$D15</f>
        <v>0</v>
      </c>
      <c r="AE15" s="10">
        <f>+G15+I15+K15+M15+O15+Q15+S15+U15+W15+Y15+AA15+AC15</f>
        <v>24</v>
      </c>
      <c r="AF15" s="10">
        <f>+AE15*$D15</f>
        <v>1344000</v>
      </c>
      <c r="AG15" s="10">
        <f>+E15-AE15</f>
        <v>0</v>
      </c>
      <c r="AH15" s="10">
        <f>+AG15*$D15</f>
        <v>0</v>
      </c>
      <c r="AJ15" s="93"/>
      <c r="AK15" s="93"/>
      <c r="AL15" s="93"/>
      <c r="AM15" s="93"/>
      <c r="AN15" s="93"/>
      <c r="AO15" s="93"/>
      <c r="AP15" s="93"/>
    </row>
    <row r="16" spans="1:42">
      <c r="A16" s="8">
        <v>2</v>
      </c>
      <c r="B16" s="9" t="s">
        <v>9</v>
      </c>
      <c r="C16" s="8" t="s">
        <v>54</v>
      </c>
      <c r="D16" s="10">
        <v>49000</v>
      </c>
      <c r="E16" s="10">
        <v>30</v>
      </c>
      <c r="F16" s="10">
        <f>+E16*D16</f>
        <v>1470000</v>
      </c>
      <c r="G16" s="11"/>
      <c r="H16" s="10">
        <f>+G16*D16</f>
        <v>0</v>
      </c>
      <c r="I16" s="10"/>
      <c r="J16" s="10">
        <f>+I16*$D16</f>
        <v>0</v>
      </c>
      <c r="K16" s="10"/>
      <c r="L16" s="10">
        <f t="shared" ref="L16" si="9">+K16*$D16</f>
        <v>0</v>
      </c>
      <c r="M16" s="10"/>
      <c r="N16" s="10">
        <f t="shared" ref="N16" si="10">+M16*$D16</f>
        <v>0</v>
      </c>
      <c r="O16" s="10">
        <v>30</v>
      </c>
      <c r="P16" s="10">
        <f t="shared" ref="P16" si="11">+O16*$D16</f>
        <v>1470000</v>
      </c>
      <c r="Q16" s="10"/>
      <c r="R16" s="10">
        <f t="shared" ref="R16" si="12">+Q16*$D16</f>
        <v>0</v>
      </c>
      <c r="S16" s="10"/>
      <c r="T16" s="10">
        <f t="shared" ref="T16" si="13">+S16*$D16</f>
        <v>0</v>
      </c>
      <c r="U16" s="10"/>
      <c r="V16" s="10">
        <f t="shared" ref="V16" si="14">+U16*$D16</f>
        <v>0</v>
      </c>
      <c r="W16" s="10"/>
      <c r="X16" s="10">
        <f t="shared" ref="X16" si="15">+W16*$D16</f>
        <v>0</v>
      </c>
      <c r="Y16" s="10"/>
      <c r="Z16" s="10">
        <f t="shared" ref="Z16" si="16">+Y16*$D16</f>
        <v>0</v>
      </c>
      <c r="AA16" s="10"/>
      <c r="AB16" s="10">
        <f t="shared" si="8"/>
        <v>0</v>
      </c>
      <c r="AC16" s="10"/>
      <c r="AD16" s="10">
        <f>+AC16*$D16</f>
        <v>0</v>
      </c>
      <c r="AE16" s="10">
        <f>+G16+I16+K16+M16+O16+Q16+S16+U16+W16+Y16+AA16+AC16</f>
        <v>30</v>
      </c>
      <c r="AF16" s="10">
        <f>+AE16*D16</f>
        <v>1470000</v>
      </c>
      <c r="AG16" s="10">
        <f>+E16-AE16</f>
        <v>0</v>
      </c>
      <c r="AH16" s="10">
        <f>+AG16*$D16</f>
        <v>0</v>
      </c>
      <c r="AJ16" s="93"/>
      <c r="AK16" s="93"/>
      <c r="AL16" s="93"/>
      <c r="AM16" s="93"/>
      <c r="AN16" s="93"/>
      <c r="AO16" s="93"/>
      <c r="AP16" s="93"/>
    </row>
    <row r="17" spans="1:42">
      <c r="A17" s="12" t="s">
        <v>22</v>
      </c>
      <c r="B17" s="13" t="s">
        <v>42</v>
      </c>
      <c r="C17" s="12"/>
      <c r="D17" s="14"/>
      <c r="E17" s="14"/>
      <c r="F17" s="14">
        <f>SUM(F15:F16)</f>
        <v>2814000</v>
      </c>
      <c r="G17" s="15"/>
      <c r="H17" s="14">
        <f>SUM(H15:H16)</f>
        <v>1344000</v>
      </c>
      <c r="I17" s="15"/>
      <c r="J17" s="14">
        <f>SUM(J15:J16)</f>
        <v>0</v>
      </c>
      <c r="K17" s="15"/>
      <c r="L17" s="14">
        <f t="shared" ref="L17" si="17">SUM(L15:L16)</f>
        <v>0</v>
      </c>
      <c r="M17" s="15"/>
      <c r="N17" s="14">
        <f t="shared" ref="N17" si="18">SUM(N15:N16)</f>
        <v>0</v>
      </c>
      <c r="O17" s="15"/>
      <c r="P17" s="14">
        <f t="shared" ref="P17" si="19">SUM(P15:P16)</f>
        <v>1470000</v>
      </c>
      <c r="Q17" s="15"/>
      <c r="R17" s="14">
        <f t="shared" ref="R17" si="20">SUM(R15:R16)</f>
        <v>0</v>
      </c>
      <c r="S17" s="15"/>
      <c r="T17" s="14">
        <f t="shared" ref="T17" si="21">SUM(T15:T16)</f>
        <v>0</v>
      </c>
      <c r="U17" s="15"/>
      <c r="V17" s="14">
        <f t="shared" ref="V17" si="22">SUM(V15:V16)</f>
        <v>0</v>
      </c>
      <c r="W17" s="15"/>
      <c r="X17" s="14">
        <f t="shared" ref="X17" si="23">SUM(X15:X16)</f>
        <v>0</v>
      </c>
      <c r="Y17" s="15"/>
      <c r="Z17" s="14">
        <f t="shared" ref="Z17" si="24">SUM(Z15:Z16)</f>
        <v>0</v>
      </c>
      <c r="AA17" s="15"/>
      <c r="AB17" s="14">
        <f t="shared" ref="AB17" si="25">SUM(AB15:AB16)</f>
        <v>0</v>
      </c>
      <c r="AC17" s="15"/>
      <c r="AD17" s="14">
        <f>SUM(AD15:AD16)</f>
        <v>0</v>
      </c>
      <c r="AE17" s="15"/>
      <c r="AF17" s="14">
        <f>SUM(AF15:AF16)</f>
        <v>2814000</v>
      </c>
      <c r="AG17" s="15"/>
      <c r="AH17" s="14">
        <f>SUM(AH15:AH16)</f>
        <v>0</v>
      </c>
      <c r="AJ17" s="93"/>
      <c r="AK17" s="93"/>
      <c r="AL17" s="93"/>
      <c r="AM17" s="93"/>
      <c r="AN17" s="93"/>
      <c r="AO17" s="93"/>
      <c r="AP17" s="93"/>
    </row>
    <row r="18" spans="1:42" hidden="1">
      <c r="A18" s="8">
        <v>5</v>
      </c>
      <c r="B18" s="9" t="s">
        <v>21</v>
      </c>
      <c r="C18" s="8" t="s">
        <v>56</v>
      </c>
      <c r="D18" s="10">
        <v>48600</v>
      </c>
      <c r="E18" s="10"/>
      <c r="F18" s="10">
        <f>+E18*D18</f>
        <v>0</v>
      </c>
      <c r="G18" s="11"/>
      <c r="H18" s="10">
        <f>D18*G18</f>
        <v>0</v>
      </c>
      <c r="I18" s="10"/>
      <c r="J18" s="10">
        <f>+I18*$D18</f>
        <v>0</v>
      </c>
      <c r="K18" s="10"/>
      <c r="L18" s="10">
        <f t="shared" ref="L18" si="26">+K18*$D18</f>
        <v>0</v>
      </c>
      <c r="M18" s="10"/>
      <c r="N18" s="10">
        <f t="shared" ref="N18" si="27">+M18*$D18</f>
        <v>0</v>
      </c>
      <c r="O18" s="10"/>
      <c r="P18" s="10">
        <f t="shared" ref="P18" si="28">+O18*$D18</f>
        <v>0</v>
      </c>
      <c r="Q18" s="10"/>
      <c r="R18" s="10">
        <f t="shared" ref="R18" si="29">+Q18*$D18</f>
        <v>0</v>
      </c>
      <c r="S18" s="10"/>
      <c r="T18" s="10">
        <f t="shared" ref="T18" si="30">+S18*$D18</f>
        <v>0</v>
      </c>
      <c r="U18" s="10"/>
      <c r="V18" s="10">
        <f t="shared" ref="V18" si="31">+U18*$D18</f>
        <v>0</v>
      </c>
      <c r="W18" s="10"/>
      <c r="X18" s="10">
        <f t="shared" ref="X18" si="32">+W18*$D18</f>
        <v>0</v>
      </c>
      <c r="Y18" s="10"/>
      <c r="Z18" s="10">
        <f t="shared" ref="Z18" si="33">+Y18*$D18</f>
        <v>0</v>
      </c>
      <c r="AA18" s="10"/>
      <c r="AB18" s="10">
        <f t="shared" ref="AB18" si="34">+AA18*$D18</f>
        <v>0</v>
      </c>
      <c r="AC18" s="10"/>
      <c r="AD18" s="10">
        <f>+AC18*$D18</f>
        <v>0</v>
      </c>
      <c r="AE18" s="10">
        <f>+G18+I18+K18+M18+O18+Q18+S18+U18+W18+Y18+AA18+AC18</f>
        <v>0</v>
      </c>
      <c r="AF18" s="10">
        <f>D18*AE18</f>
        <v>0</v>
      </c>
      <c r="AG18" s="10">
        <f t="shared" ref="AG18:AG24" si="35">+E18-AE18</f>
        <v>0</v>
      </c>
      <c r="AH18" s="10">
        <f>+AG18*$D18</f>
        <v>0</v>
      </c>
      <c r="AJ18" s="93"/>
      <c r="AK18" s="93"/>
      <c r="AL18" s="93"/>
      <c r="AM18" s="93"/>
      <c r="AN18" s="93"/>
      <c r="AO18" s="93"/>
      <c r="AP18" s="93"/>
    </row>
    <row r="19" spans="1:42" ht="12.75" hidden="1" customHeight="1">
      <c r="A19" s="8">
        <v>6</v>
      </c>
      <c r="B19" s="9" t="s">
        <v>10</v>
      </c>
      <c r="C19" s="8" t="s">
        <v>57</v>
      </c>
      <c r="D19" s="10">
        <v>34000</v>
      </c>
      <c r="E19" s="10"/>
      <c r="F19" s="10">
        <f t="shared" ref="F19:F56" si="36">+E19*D19</f>
        <v>0</v>
      </c>
      <c r="G19" s="11"/>
      <c r="H19" s="10">
        <f>G19*D19</f>
        <v>0</v>
      </c>
      <c r="I19" s="10"/>
      <c r="J19" s="10">
        <f t="shared" ref="J19:AD56" si="37">+I19*$D19</f>
        <v>0</v>
      </c>
      <c r="K19" s="10"/>
      <c r="L19" s="10">
        <f t="shared" ref="L19" si="38">+K19*$D19</f>
        <v>0</v>
      </c>
      <c r="M19" s="10"/>
      <c r="N19" s="10">
        <f t="shared" ref="N19" si="39">+M19*$D19</f>
        <v>0</v>
      </c>
      <c r="O19" s="10"/>
      <c r="P19" s="10">
        <f t="shared" ref="P19" si="40">+O19*$D19</f>
        <v>0</v>
      </c>
      <c r="Q19" s="10"/>
      <c r="R19" s="10">
        <f t="shared" ref="R19" si="41">+Q19*$D19</f>
        <v>0</v>
      </c>
      <c r="S19" s="10"/>
      <c r="T19" s="10">
        <f t="shared" ref="T19" si="42">+S19*$D19</f>
        <v>0</v>
      </c>
      <c r="U19" s="10"/>
      <c r="V19" s="10">
        <f t="shared" ref="V19" si="43">+U19*$D19</f>
        <v>0</v>
      </c>
      <c r="W19" s="10"/>
      <c r="X19" s="10">
        <f t="shared" ref="X19" si="44">+W19*$D19</f>
        <v>0</v>
      </c>
      <c r="Y19" s="10"/>
      <c r="Z19" s="10">
        <f t="shared" ref="Z19" si="45">+Y19*$D19</f>
        <v>0</v>
      </c>
      <c r="AA19" s="10"/>
      <c r="AB19" s="10">
        <f t="shared" ref="AB19" si="46">+AA19*$D19</f>
        <v>0</v>
      </c>
      <c r="AC19" s="10"/>
      <c r="AD19" s="10">
        <f t="shared" si="37"/>
        <v>0</v>
      </c>
      <c r="AE19" s="10">
        <f t="shared" ref="AE19:AE23" si="47">+G19+I19+K19+M19+O19+Q19+S19+U19+W19+Y19+AA19+AC19</f>
        <v>0</v>
      </c>
      <c r="AF19" s="10">
        <f>AE19*D19</f>
        <v>0</v>
      </c>
      <c r="AG19" s="10">
        <f t="shared" si="35"/>
        <v>0</v>
      </c>
      <c r="AH19" s="10">
        <f t="shared" ref="AH19:AH55" si="48">+AG19*$D19</f>
        <v>0</v>
      </c>
      <c r="AJ19" s="93"/>
      <c r="AK19" s="93"/>
      <c r="AL19" s="93"/>
      <c r="AM19" s="93"/>
      <c r="AN19" s="93"/>
      <c r="AO19" s="93"/>
      <c r="AP19" s="93"/>
    </row>
    <row r="20" spans="1:42" ht="12.75" customHeight="1">
      <c r="A20" s="8">
        <v>3</v>
      </c>
      <c r="B20" s="9" t="s">
        <v>3</v>
      </c>
      <c r="C20" s="8" t="s">
        <v>57</v>
      </c>
      <c r="D20" s="10">
        <v>41000</v>
      </c>
      <c r="E20" s="10">
        <v>61</v>
      </c>
      <c r="F20" s="10">
        <f t="shared" si="36"/>
        <v>2501000</v>
      </c>
      <c r="G20" s="16"/>
      <c r="H20" s="10">
        <f>D20*G20</f>
        <v>0</v>
      </c>
      <c r="I20" s="10"/>
      <c r="J20" s="10">
        <f t="shared" si="37"/>
        <v>0</v>
      </c>
      <c r="K20" s="10"/>
      <c r="L20" s="10">
        <f t="shared" ref="L20" si="49">+K20*$D20</f>
        <v>0</v>
      </c>
      <c r="M20" s="10"/>
      <c r="N20" s="10">
        <f t="shared" ref="N20" si="50">+M20*$D20</f>
        <v>0</v>
      </c>
      <c r="O20" s="10"/>
      <c r="P20" s="10">
        <f t="shared" ref="P20" si="51">+O20*$D20</f>
        <v>0</v>
      </c>
      <c r="Q20" s="16">
        <v>38.799999999999997</v>
      </c>
      <c r="R20" s="10">
        <f t="shared" ref="R20" si="52">+Q20*$D20</f>
        <v>1590799.9999999998</v>
      </c>
      <c r="S20" s="10">
        <v>11.2</v>
      </c>
      <c r="T20" s="10">
        <f t="shared" ref="T20" si="53">+S20*$D20</f>
        <v>459199.99999999994</v>
      </c>
      <c r="U20" s="10">
        <v>11</v>
      </c>
      <c r="V20" s="10">
        <f t="shared" ref="V20" si="54">+U20*$D20</f>
        <v>451000</v>
      </c>
      <c r="W20" s="10">
        <v>34</v>
      </c>
      <c r="X20" s="10">
        <f t="shared" ref="X20" si="55">+W20*$D20</f>
        <v>1394000</v>
      </c>
      <c r="Y20" s="10"/>
      <c r="Z20" s="10">
        <f t="shared" ref="Z20" si="56">+Y20*$D20</f>
        <v>0</v>
      </c>
      <c r="AA20" s="81">
        <v>22.406097599999995</v>
      </c>
      <c r="AB20" s="10">
        <f t="shared" ref="AB20" si="57">+AA20*$D20</f>
        <v>918650.00159999984</v>
      </c>
      <c r="AC20" s="10"/>
      <c r="AD20" s="10">
        <f t="shared" si="37"/>
        <v>0</v>
      </c>
      <c r="AE20" s="10">
        <f t="shared" si="47"/>
        <v>117.4060976</v>
      </c>
      <c r="AF20" s="10">
        <f>+AE20*D20</f>
        <v>4813650.0016000001</v>
      </c>
      <c r="AG20" s="10">
        <f t="shared" si="35"/>
        <v>-56.406097599999995</v>
      </c>
      <c r="AH20" s="10">
        <f t="shared" si="48"/>
        <v>-2312650.0015999996</v>
      </c>
      <c r="AJ20" s="93"/>
      <c r="AK20" s="93"/>
      <c r="AL20" s="93"/>
      <c r="AM20" s="93"/>
      <c r="AN20" s="93"/>
      <c r="AO20" s="93"/>
      <c r="AP20" s="93"/>
    </row>
    <row r="21" spans="1:42">
      <c r="A21" s="8">
        <v>4</v>
      </c>
      <c r="B21" s="9" t="s">
        <v>11</v>
      </c>
      <c r="C21" s="8" t="s">
        <v>58</v>
      </c>
      <c r="D21" s="10">
        <v>19900</v>
      </c>
      <c r="E21" s="10">
        <v>70</v>
      </c>
      <c r="F21" s="10">
        <f t="shared" si="36"/>
        <v>1393000</v>
      </c>
      <c r="G21" s="11"/>
      <c r="H21" s="10">
        <f>+G21*D21</f>
        <v>0</v>
      </c>
      <c r="I21" s="10"/>
      <c r="J21" s="10">
        <f t="shared" si="37"/>
        <v>0</v>
      </c>
      <c r="K21" s="10"/>
      <c r="L21" s="10">
        <f t="shared" ref="L21" si="58">+K21*$D21</f>
        <v>0</v>
      </c>
      <c r="M21" s="10"/>
      <c r="N21" s="10">
        <f t="shared" ref="N21" si="59">+M21*$D21</f>
        <v>0</v>
      </c>
      <c r="O21" s="10"/>
      <c r="P21" s="10">
        <f t="shared" ref="P21" si="60">+O21*$D21</f>
        <v>0</v>
      </c>
      <c r="Q21" s="10">
        <v>70</v>
      </c>
      <c r="R21" s="10">
        <f t="shared" ref="R21" si="61">+Q21*$D21</f>
        <v>1393000</v>
      </c>
      <c r="S21" s="10"/>
      <c r="T21" s="10">
        <f t="shared" ref="T21" si="62">+S21*$D21</f>
        <v>0</v>
      </c>
      <c r="U21" s="10"/>
      <c r="V21" s="10">
        <f t="shared" ref="V21" si="63">+U21*$D21</f>
        <v>0</v>
      </c>
      <c r="W21" s="10"/>
      <c r="X21" s="10">
        <f t="shared" ref="X21" si="64">+W21*$D21</f>
        <v>0</v>
      </c>
      <c r="Y21" s="10"/>
      <c r="Z21" s="10">
        <f t="shared" ref="Z21" si="65">+Y21*$D21</f>
        <v>0</v>
      </c>
      <c r="AA21" s="10"/>
      <c r="AB21" s="10">
        <f t="shared" ref="AB21" si="66">+AA21*$D21</f>
        <v>0</v>
      </c>
      <c r="AC21" s="10"/>
      <c r="AD21" s="10">
        <f t="shared" si="37"/>
        <v>0</v>
      </c>
      <c r="AE21" s="10">
        <f t="shared" si="47"/>
        <v>70</v>
      </c>
      <c r="AF21" s="10">
        <f>AE21*D21</f>
        <v>1393000</v>
      </c>
      <c r="AG21" s="10">
        <f t="shared" si="35"/>
        <v>0</v>
      </c>
      <c r="AH21" s="10">
        <f t="shared" si="48"/>
        <v>0</v>
      </c>
      <c r="AJ21" s="93"/>
      <c r="AK21" s="93"/>
      <c r="AL21" s="93"/>
      <c r="AM21" s="93"/>
      <c r="AN21" s="93"/>
      <c r="AO21" s="93"/>
      <c r="AP21" s="93"/>
    </row>
    <row r="22" spans="1:42" ht="12.75" customHeight="1">
      <c r="A22" s="8">
        <v>5</v>
      </c>
      <c r="B22" s="9" t="s">
        <v>12</v>
      </c>
      <c r="C22" s="8" t="s">
        <v>58</v>
      </c>
      <c r="D22" s="10">
        <v>4250</v>
      </c>
      <c r="E22" s="10">
        <v>418</v>
      </c>
      <c r="F22" s="10">
        <f t="shared" si="36"/>
        <v>1776500</v>
      </c>
      <c r="G22" s="11"/>
      <c r="H22" s="10">
        <f>D22*G22</f>
        <v>0</v>
      </c>
      <c r="I22" s="10"/>
      <c r="J22" s="10">
        <f t="shared" si="37"/>
        <v>0</v>
      </c>
      <c r="K22" s="10"/>
      <c r="L22" s="10">
        <f t="shared" ref="L22" si="67">+K22*$D22</f>
        <v>0</v>
      </c>
      <c r="M22" s="10"/>
      <c r="N22" s="10">
        <f t="shared" ref="N22" si="68">+M22*$D22</f>
        <v>0</v>
      </c>
      <c r="O22" s="10"/>
      <c r="P22" s="10">
        <f t="shared" ref="P22" si="69">+O22*$D22</f>
        <v>0</v>
      </c>
      <c r="Q22" s="10">
        <v>20</v>
      </c>
      <c r="R22" s="10">
        <f t="shared" ref="R22" si="70">+Q22*$D22</f>
        <v>85000</v>
      </c>
      <c r="S22" s="10">
        <v>64</v>
      </c>
      <c r="T22" s="10">
        <f t="shared" ref="T22" si="71">+S22*$D22</f>
        <v>272000</v>
      </c>
      <c r="U22" s="10">
        <v>136</v>
      </c>
      <c r="V22" s="10">
        <f t="shared" ref="V22" si="72">+U22*$D22</f>
        <v>578000</v>
      </c>
      <c r="W22" s="10">
        <v>33</v>
      </c>
      <c r="X22" s="10">
        <f t="shared" ref="X22" si="73">+W22*$D22</f>
        <v>140250</v>
      </c>
      <c r="Y22" s="10">
        <v>48</v>
      </c>
      <c r="Z22" s="10">
        <f t="shared" ref="Z22" si="74">+Y22*$D22</f>
        <v>204000</v>
      </c>
      <c r="AA22" s="10"/>
      <c r="AB22" s="10">
        <f t="shared" ref="AB22" si="75">+AA22*$D22</f>
        <v>0</v>
      </c>
      <c r="AC22" s="10"/>
      <c r="AD22" s="10">
        <f t="shared" si="37"/>
        <v>0</v>
      </c>
      <c r="AE22" s="10">
        <f t="shared" si="47"/>
        <v>301</v>
      </c>
      <c r="AF22" s="10">
        <f>AE22*D22</f>
        <v>1279250</v>
      </c>
      <c r="AG22" s="10">
        <f t="shared" si="35"/>
        <v>117</v>
      </c>
      <c r="AH22" s="10">
        <f t="shared" si="48"/>
        <v>497250</v>
      </c>
      <c r="AJ22" s="93"/>
      <c r="AK22" s="93"/>
      <c r="AL22" s="93"/>
      <c r="AM22" s="93"/>
      <c r="AN22" s="93"/>
      <c r="AO22" s="93"/>
      <c r="AP22" s="93"/>
    </row>
    <row r="23" spans="1:42">
      <c r="A23" s="8">
        <v>6</v>
      </c>
      <c r="B23" s="9" t="s">
        <v>62</v>
      </c>
      <c r="C23" s="8" t="s">
        <v>58</v>
      </c>
      <c r="D23" s="10">
        <v>5850</v>
      </c>
      <c r="E23" s="10">
        <v>70</v>
      </c>
      <c r="F23" s="10">
        <f t="shared" si="36"/>
        <v>409500</v>
      </c>
      <c r="G23" s="11"/>
      <c r="H23" s="10">
        <f>D23*G23</f>
        <v>0</v>
      </c>
      <c r="I23" s="10"/>
      <c r="J23" s="10">
        <f t="shared" si="37"/>
        <v>0</v>
      </c>
      <c r="K23" s="10"/>
      <c r="L23" s="10">
        <f t="shared" ref="L23" si="76">+K23*$D23</f>
        <v>0</v>
      </c>
      <c r="M23" s="10"/>
      <c r="N23" s="10">
        <f t="shared" ref="N23" si="77">+M23*$D23</f>
        <v>0</v>
      </c>
      <c r="O23" s="10"/>
      <c r="P23" s="10">
        <f t="shared" ref="P23" si="78">+O23*$D23</f>
        <v>0</v>
      </c>
      <c r="Q23" s="10">
        <v>70</v>
      </c>
      <c r="R23" s="10">
        <f t="shared" ref="R23" si="79">+Q23*$D23</f>
        <v>409500</v>
      </c>
      <c r="S23" s="10"/>
      <c r="T23" s="10">
        <f t="shared" ref="T23" si="80">+S23*$D23</f>
        <v>0</v>
      </c>
      <c r="U23" s="10"/>
      <c r="V23" s="10">
        <f t="shared" ref="V23" si="81">+U23*$D23</f>
        <v>0</v>
      </c>
      <c r="W23" s="10"/>
      <c r="X23" s="10">
        <f t="shared" ref="X23" si="82">+W23*$D23</f>
        <v>0</v>
      </c>
      <c r="Y23" s="10"/>
      <c r="Z23" s="10">
        <f t="shared" ref="Z23" si="83">+Y23*$D23</f>
        <v>0</v>
      </c>
      <c r="AA23" s="10"/>
      <c r="AB23" s="10">
        <f t="shared" ref="AB23" si="84">+AA23*$D23</f>
        <v>0</v>
      </c>
      <c r="AC23" s="10"/>
      <c r="AD23" s="10">
        <f t="shared" si="37"/>
        <v>0</v>
      </c>
      <c r="AE23" s="10">
        <f t="shared" si="47"/>
        <v>70</v>
      </c>
      <c r="AF23" s="10">
        <f>AE23*D23</f>
        <v>409500</v>
      </c>
      <c r="AG23" s="10">
        <f t="shared" si="35"/>
        <v>0</v>
      </c>
      <c r="AH23" s="10">
        <f t="shared" si="48"/>
        <v>0</v>
      </c>
      <c r="AJ23" s="93"/>
      <c r="AK23" s="93"/>
      <c r="AL23" s="93"/>
      <c r="AM23" s="93"/>
      <c r="AN23" s="93"/>
      <c r="AO23" s="93"/>
      <c r="AP23" s="93"/>
    </row>
    <row r="24" spans="1:42">
      <c r="A24" s="8">
        <v>7</v>
      </c>
      <c r="B24" s="17" t="s">
        <v>79</v>
      </c>
      <c r="C24" s="8" t="s">
        <v>58</v>
      </c>
      <c r="D24" s="10">
        <v>5850</v>
      </c>
      <c r="E24" s="10">
        <v>500</v>
      </c>
      <c r="F24" s="10">
        <f t="shared" si="36"/>
        <v>2925000</v>
      </c>
      <c r="G24" s="10"/>
      <c r="H24" s="10">
        <f>+G24*D24</f>
        <v>0</v>
      </c>
      <c r="I24" s="10"/>
      <c r="J24" s="10">
        <f t="shared" si="37"/>
        <v>0</v>
      </c>
      <c r="K24" s="10"/>
      <c r="L24" s="10">
        <f t="shared" ref="L24" si="85">+K24*$D24</f>
        <v>0</v>
      </c>
      <c r="M24" s="10"/>
      <c r="N24" s="10">
        <f t="shared" ref="N24" si="86">+M24*$D24</f>
        <v>0</v>
      </c>
      <c r="O24" s="10"/>
      <c r="P24" s="10">
        <f t="shared" ref="P24" si="87">+O24*$D24</f>
        <v>0</v>
      </c>
      <c r="Q24" s="10"/>
      <c r="R24" s="10">
        <f t="shared" ref="R24" si="88">+Q24*$D24</f>
        <v>0</v>
      </c>
      <c r="S24" s="10"/>
      <c r="T24" s="10">
        <f t="shared" ref="T24" si="89">+S24*$D24</f>
        <v>0</v>
      </c>
      <c r="U24" s="10">
        <v>400</v>
      </c>
      <c r="V24" s="10">
        <f t="shared" ref="V24" si="90">+U24*$D24</f>
        <v>2340000</v>
      </c>
      <c r="W24" s="10">
        <v>100</v>
      </c>
      <c r="X24" s="10">
        <f t="shared" ref="X24" si="91">+W24*$D24</f>
        <v>585000</v>
      </c>
      <c r="Y24" s="10"/>
      <c r="Z24" s="10">
        <f t="shared" ref="Z24" si="92">+Y24*$D24</f>
        <v>0</v>
      </c>
      <c r="AA24" s="10"/>
      <c r="AB24" s="10">
        <f t="shared" ref="AB24" si="93">+AA24*$D24</f>
        <v>0</v>
      </c>
      <c r="AC24" s="10"/>
      <c r="AD24" s="10">
        <f t="shared" si="37"/>
        <v>0</v>
      </c>
      <c r="AE24" s="10">
        <f>+G24+I24+K24+M24+O24+Q24+S24+U24+W24+Y24+AA24+AC24</f>
        <v>500</v>
      </c>
      <c r="AF24" s="10">
        <f>+AE24*D24</f>
        <v>2925000</v>
      </c>
      <c r="AG24" s="10">
        <f t="shared" si="35"/>
        <v>0</v>
      </c>
      <c r="AH24" s="10">
        <f t="shared" si="48"/>
        <v>0</v>
      </c>
      <c r="AJ24" s="93"/>
      <c r="AK24" s="93"/>
      <c r="AL24" s="93"/>
      <c r="AM24" s="93"/>
      <c r="AN24" s="93"/>
      <c r="AO24" s="93"/>
      <c r="AP24" s="93"/>
    </row>
    <row r="25" spans="1:42">
      <c r="A25" s="12" t="s">
        <v>23</v>
      </c>
      <c r="B25" s="13" t="s">
        <v>43</v>
      </c>
      <c r="C25" s="12"/>
      <c r="D25" s="14"/>
      <c r="E25" s="14"/>
      <c r="F25" s="14">
        <f>SUM(F18:F24)</f>
        <v>9005000</v>
      </c>
      <c r="G25" s="15"/>
      <c r="H25" s="14">
        <f>SUM(H18:H24)</f>
        <v>0</v>
      </c>
      <c r="I25" s="15"/>
      <c r="J25" s="14">
        <f>SUM(J18:J24)</f>
        <v>0</v>
      </c>
      <c r="K25" s="15"/>
      <c r="L25" s="14">
        <f t="shared" ref="L25" si="94">SUM(L18:L24)</f>
        <v>0</v>
      </c>
      <c r="M25" s="15"/>
      <c r="N25" s="14">
        <f t="shared" ref="N25" si="95">SUM(N18:N24)</f>
        <v>0</v>
      </c>
      <c r="O25" s="15"/>
      <c r="P25" s="14">
        <f t="shared" ref="P25" si="96">SUM(P18:P24)</f>
        <v>0</v>
      </c>
      <c r="Q25" s="15"/>
      <c r="R25" s="14">
        <f t="shared" ref="R25" si="97">SUM(R18:R24)</f>
        <v>3478300</v>
      </c>
      <c r="S25" s="15"/>
      <c r="T25" s="14">
        <f t="shared" ref="T25" si="98">SUM(T18:T24)</f>
        <v>731200</v>
      </c>
      <c r="U25" s="15"/>
      <c r="V25" s="14">
        <f t="shared" ref="V25" si="99">SUM(V18:V24)</f>
        <v>3369000</v>
      </c>
      <c r="W25" s="15"/>
      <c r="X25" s="14">
        <f t="shared" ref="X25" si="100">SUM(X18:X24)</f>
        <v>2119250</v>
      </c>
      <c r="Y25" s="15"/>
      <c r="Z25" s="14">
        <f t="shared" ref="Z25" si="101">SUM(Z18:Z24)</f>
        <v>204000</v>
      </c>
      <c r="AA25" s="15"/>
      <c r="AB25" s="14">
        <f t="shared" ref="AB25" si="102">SUM(AB18:AB24)</f>
        <v>918650.00159999984</v>
      </c>
      <c r="AC25" s="15"/>
      <c r="AD25" s="14">
        <f>SUM(AD18:AD24)</f>
        <v>0</v>
      </c>
      <c r="AE25" s="15"/>
      <c r="AF25" s="14">
        <f>SUM(AF18:AF24)</f>
        <v>10820400.001600001</v>
      </c>
      <c r="AG25" s="15"/>
      <c r="AH25" s="14">
        <f>SUM(AH18:AH24)</f>
        <v>-1815400.0015999996</v>
      </c>
      <c r="AJ25" s="93"/>
      <c r="AK25" s="93"/>
      <c r="AL25" s="93"/>
      <c r="AM25" s="94"/>
      <c r="AN25" s="93"/>
      <c r="AO25" s="93"/>
      <c r="AP25" s="93"/>
    </row>
    <row r="26" spans="1:42">
      <c r="A26" s="8">
        <v>8</v>
      </c>
      <c r="B26" s="9" t="s">
        <v>13</v>
      </c>
      <c r="C26" s="8" t="s">
        <v>72</v>
      </c>
      <c r="D26" s="10">
        <v>16500</v>
      </c>
      <c r="E26" s="16">
        <v>249.4</v>
      </c>
      <c r="F26" s="10">
        <f t="shared" si="36"/>
        <v>4115100</v>
      </c>
      <c r="G26" s="11"/>
      <c r="H26" s="10">
        <f>+D26*G26</f>
        <v>0</v>
      </c>
      <c r="I26" s="10"/>
      <c r="J26" s="10">
        <f t="shared" si="37"/>
        <v>0</v>
      </c>
      <c r="K26" s="10"/>
      <c r="L26" s="10">
        <f t="shared" ref="L26" si="103">+K26*$D26</f>
        <v>0</v>
      </c>
      <c r="M26" s="10"/>
      <c r="N26" s="10">
        <f t="shared" ref="N26" si="104">+M26*$D26</f>
        <v>0</v>
      </c>
      <c r="O26" s="10"/>
      <c r="P26" s="10">
        <f t="shared" ref="P26" si="105">+O26*$D26</f>
        <v>0</v>
      </c>
      <c r="Q26" s="10"/>
      <c r="R26" s="10">
        <f t="shared" ref="R26" si="106">+Q26*$D26</f>
        <v>0</v>
      </c>
      <c r="S26" s="10"/>
      <c r="T26" s="10">
        <f t="shared" ref="T26" si="107">+S26*$D26</f>
        <v>0</v>
      </c>
      <c r="U26" s="16">
        <v>249.4</v>
      </c>
      <c r="V26" s="10">
        <f t="shared" ref="V26" si="108">+U26*$D26</f>
        <v>4115100</v>
      </c>
      <c r="W26" s="10"/>
      <c r="X26" s="10">
        <f t="shared" ref="X26" si="109">+W26*$D26</f>
        <v>0</v>
      </c>
      <c r="Y26" s="10"/>
      <c r="Z26" s="10">
        <f t="shared" ref="Z26" si="110">+Y26*$D26</f>
        <v>0</v>
      </c>
      <c r="AA26" s="10"/>
      <c r="AB26" s="10">
        <f t="shared" ref="AB26" si="111">+AA26*$D26</f>
        <v>0</v>
      </c>
      <c r="AC26" s="10"/>
      <c r="AD26" s="10">
        <f t="shared" si="37"/>
        <v>0</v>
      </c>
      <c r="AE26" s="16">
        <f>+G26+I26+K26+M26+O26+Q26+S26+U26+W26+Y26+AA26+AC26</f>
        <v>249.4</v>
      </c>
      <c r="AF26" s="10">
        <f>+AE26*D26</f>
        <v>4115100</v>
      </c>
      <c r="AG26" s="81">
        <f>+E26-AE26</f>
        <v>0</v>
      </c>
      <c r="AH26" s="10">
        <f t="shared" si="48"/>
        <v>0</v>
      </c>
      <c r="AJ26" s="93"/>
      <c r="AK26" s="93"/>
      <c r="AL26" s="93"/>
      <c r="AM26" s="93"/>
      <c r="AN26" s="93"/>
      <c r="AO26" s="93"/>
      <c r="AP26" s="93"/>
    </row>
    <row r="27" spans="1:42">
      <c r="A27" s="8">
        <v>9</v>
      </c>
      <c r="B27" s="1" t="s">
        <v>94</v>
      </c>
      <c r="C27" s="39" t="s">
        <v>95</v>
      </c>
      <c r="D27" s="10">
        <v>13500</v>
      </c>
      <c r="E27" s="16">
        <v>104.8</v>
      </c>
      <c r="F27" s="10">
        <f t="shared" si="36"/>
        <v>1414800</v>
      </c>
      <c r="G27" s="11"/>
      <c r="H27" s="10">
        <f>+G27*D27</f>
        <v>0</v>
      </c>
      <c r="I27" s="10"/>
      <c r="J27" s="10">
        <f t="shared" si="37"/>
        <v>0</v>
      </c>
      <c r="K27" s="10"/>
      <c r="L27" s="10">
        <f t="shared" ref="L27" si="112">+K27*$D27</f>
        <v>0</v>
      </c>
      <c r="M27" s="10"/>
      <c r="N27" s="10">
        <f t="shared" ref="N27" si="113">+M27*$D27</f>
        <v>0</v>
      </c>
      <c r="O27" s="10"/>
      <c r="P27" s="10">
        <f t="shared" ref="P27" si="114">+O27*$D27</f>
        <v>0</v>
      </c>
      <c r="Q27" s="10"/>
      <c r="R27" s="10">
        <f t="shared" ref="R27" si="115">+Q27*$D27</f>
        <v>0</v>
      </c>
      <c r="S27" s="10"/>
      <c r="T27" s="10">
        <f t="shared" ref="T27" si="116">+S27*$D27</f>
        <v>0</v>
      </c>
      <c r="U27" s="16">
        <v>89.2</v>
      </c>
      <c r="V27" s="10">
        <f t="shared" ref="V27" si="117">+U27*$D27</f>
        <v>1204200</v>
      </c>
      <c r="W27" s="16">
        <v>15.6</v>
      </c>
      <c r="X27" s="10">
        <f t="shared" ref="X27" si="118">+W27*$D27</f>
        <v>210600</v>
      </c>
      <c r="Y27" s="10"/>
      <c r="Z27" s="10">
        <f t="shared" ref="Z27" si="119">+Y27*$D27</f>
        <v>0</v>
      </c>
      <c r="AA27" s="10"/>
      <c r="AB27" s="10">
        <f t="shared" ref="AB27" si="120">+AA27*$D27</f>
        <v>0</v>
      </c>
      <c r="AC27" s="10"/>
      <c r="AD27" s="10">
        <f t="shared" si="37"/>
        <v>0</v>
      </c>
      <c r="AE27" s="16">
        <f t="shared" ref="AE27:AE55" si="121">+G27+I27+K27+M27+O27+Q27+S27+U27+W27+Y27+AA27+AC27</f>
        <v>104.8</v>
      </c>
      <c r="AF27" s="10">
        <f>+AE27*D27</f>
        <v>1414800</v>
      </c>
      <c r="AG27" s="10">
        <f>+E27-AE27</f>
        <v>0</v>
      </c>
      <c r="AH27" s="10">
        <f t="shared" si="48"/>
        <v>0</v>
      </c>
      <c r="AJ27" s="93"/>
      <c r="AK27" s="93"/>
      <c r="AL27" s="93"/>
      <c r="AM27" s="93"/>
      <c r="AN27" s="93"/>
      <c r="AO27" s="93"/>
      <c r="AP27" s="93"/>
    </row>
    <row r="28" spans="1:42">
      <c r="A28" s="8">
        <v>10</v>
      </c>
      <c r="B28" s="9" t="s">
        <v>99</v>
      </c>
      <c r="C28" s="8" t="s">
        <v>95</v>
      </c>
      <c r="D28" s="10">
        <v>9500</v>
      </c>
      <c r="E28" s="10">
        <v>98</v>
      </c>
      <c r="F28" s="10">
        <f t="shared" si="36"/>
        <v>931000</v>
      </c>
      <c r="G28" s="11"/>
      <c r="H28" s="10">
        <f>D28*G28</f>
        <v>0</v>
      </c>
      <c r="I28" s="10"/>
      <c r="J28" s="10">
        <f t="shared" si="37"/>
        <v>0</v>
      </c>
      <c r="K28" s="10"/>
      <c r="L28" s="10">
        <f t="shared" ref="L28" si="122">+K28*$D28</f>
        <v>0</v>
      </c>
      <c r="M28" s="10"/>
      <c r="N28" s="10">
        <f t="shared" ref="N28" si="123">+M28*$D28</f>
        <v>0</v>
      </c>
      <c r="O28" s="10"/>
      <c r="P28" s="10">
        <f t="shared" ref="P28" si="124">+O28*$D28</f>
        <v>0</v>
      </c>
      <c r="Q28" s="10"/>
      <c r="R28" s="10">
        <f t="shared" ref="R28" si="125">+Q28*$D28</f>
        <v>0</v>
      </c>
      <c r="S28" s="10"/>
      <c r="T28" s="10">
        <f t="shared" ref="T28" si="126">+S28*$D28</f>
        <v>0</v>
      </c>
      <c r="U28" s="10">
        <v>70</v>
      </c>
      <c r="V28" s="10">
        <f t="shared" ref="V28" si="127">+U28*$D28</f>
        <v>665000</v>
      </c>
      <c r="W28" s="10">
        <v>28</v>
      </c>
      <c r="X28" s="10">
        <f t="shared" ref="X28" si="128">+W28*$D28</f>
        <v>266000</v>
      </c>
      <c r="Y28" s="10"/>
      <c r="Z28" s="10">
        <f t="shared" ref="Z28" si="129">+Y28*$D28</f>
        <v>0</v>
      </c>
      <c r="AA28" s="10"/>
      <c r="AB28" s="10">
        <f t="shared" ref="AB28" si="130">+AA28*$D28</f>
        <v>0</v>
      </c>
      <c r="AC28" s="10"/>
      <c r="AD28" s="10">
        <f t="shared" si="37"/>
        <v>0</v>
      </c>
      <c r="AE28" s="10">
        <f t="shared" si="121"/>
        <v>98</v>
      </c>
      <c r="AF28" s="10">
        <f>+AE28*D28</f>
        <v>931000</v>
      </c>
      <c r="AG28" s="10">
        <f>+E28-AE28</f>
        <v>0</v>
      </c>
      <c r="AH28" s="10">
        <f t="shared" si="48"/>
        <v>0</v>
      </c>
      <c r="AJ28" s="93"/>
      <c r="AK28" s="93"/>
      <c r="AL28" s="93"/>
      <c r="AM28" s="93"/>
      <c r="AN28" s="93"/>
      <c r="AO28" s="93"/>
      <c r="AP28" s="93"/>
    </row>
    <row r="29" spans="1:42">
      <c r="A29" s="8">
        <v>11</v>
      </c>
      <c r="B29" s="9" t="s">
        <v>14</v>
      </c>
      <c r="C29" s="8" t="s">
        <v>72</v>
      </c>
      <c r="D29" s="10">
        <v>7500</v>
      </c>
      <c r="E29" s="16">
        <v>381.1</v>
      </c>
      <c r="F29" s="10">
        <f t="shared" si="36"/>
        <v>2858250</v>
      </c>
      <c r="G29" s="11"/>
      <c r="H29" s="10">
        <f>+G29*D29</f>
        <v>0</v>
      </c>
      <c r="I29" s="10"/>
      <c r="J29" s="10">
        <f t="shared" si="37"/>
        <v>0</v>
      </c>
      <c r="K29" s="10"/>
      <c r="L29" s="10">
        <f t="shared" ref="L29" si="131">+K29*$D29</f>
        <v>0</v>
      </c>
      <c r="M29" s="10"/>
      <c r="N29" s="10">
        <f t="shared" ref="N29" si="132">+M29*$D29</f>
        <v>0</v>
      </c>
      <c r="O29" s="10"/>
      <c r="P29" s="10">
        <f t="shared" ref="P29" si="133">+O29*$D29</f>
        <v>0</v>
      </c>
      <c r="Q29" s="10"/>
      <c r="R29" s="10">
        <f t="shared" ref="R29" si="134">+Q29*$D29</f>
        <v>0</v>
      </c>
      <c r="S29" s="10"/>
      <c r="T29" s="10">
        <f t="shared" ref="T29" si="135">+S29*$D29</f>
        <v>0</v>
      </c>
      <c r="U29" s="10">
        <v>370</v>
      </c>
      <c r="V29" s="10">
        <f t="shared" ref="V29" si="136">+U29*$D29</f>
        <v>2775000</v>
      </c>
      <c r="W29" s="16">
        <v>11.1</v>
      </c>
      <c r="X29" s="10">
        <f t="shared" ref="X29" si="137">+W29*$D29</f>
        <v>83250</v>
      </c>
      <c r="Y29" s="10"/>
      <c r="Z29" s="10">
        <f t="shared" ref="Z29" si="138">+Y29*$D29</f>
        <v>0</v>
      </c>
      <c r="AA29" s="10"/>
      <c r="AB29" s="10">
        <f t="shared" ref="AB29" si="139">+AA29*$D29</f>
        <v>0</v>
      </c>
      <c r="AC29" s="10"/>
      <c r="AD29" s="10">
        <f t="shared" si="37"/>
        <v>0</v>
      </c>
      <c r="AE29" s="10">
        <f t="shared" si="121"/>
        <v>381.1</v>
      </c>
      <c r="AF29" s="10">
        <f>+AE29*D29</f>
        <v>2858250</v>
      </c>
      <c r="AG29" s="10">
        <f>+E29-AE29</f>
        <v>0</v>
      </c>
      <c r="AH29" s="10">
        <f t="shared" si="48"/>
        <v>0</v>
      </c>
      <c r="AJ29" s="93"/>
      <c r="AK29" s="93"/>
      <c r="AL29" s="93"/>
      <c r="AM29" s="93"/>
      <c r="AN29" s="93"/>
      <c r="AO29" s="93"/>
      <c r="AP29" s="93"/>
    </row>
    <row r="30" spans="1:42">
      <c r="A30" s="8">
        <v>12</v>
      </c>
      <c r="B30" s="1" t="s">
        <v>137</v>
      </c>
      <c r="C30" s="8" t="s">
        <v>59</v>
      </c>
      <c r="D30" s="10">
        <v>1200</v>
      </c>
      <c r="E30" s="10">
        <v>70</v>
      </c>
      <c r="F30" s="10">
        <f t="shared" si="36"/>
        <v>84000</v>
      </c>
      <c r="G30" s="11"/>
      <c r="H30" s="10">
        <f>+G30*D30</f>
        <v>0</v>
      </c>
      <c r="I30" s="10"/>
      <c r="J30" s="10">
        <f t="shared" si="37"/>
        <v>0</v>
      </c>
      <c r="K30" s="10"/>
      <c r="L30" s="10">
        <f t="shared" ref="L30" si="140">+K30*$D30</f>
        <v>0</v>
      </c>
      <c r="M30" s="10"/>
      <c r="N30" s="10">
        <f t="shared" ref="N30" si="141">+M30*$D30</f>
        <v>0</v>
      </c>
      <c r="O30" s="10"/>
      <c r="P30" s="10">
        <f t="shared" ref="P30" si="142">+O30*$D30</f>
        <v>0</v>
      </c>
      <c r="Q30" s="10">
        <v>70</v>
      </c>
      <c r="R30" s="10">
        <f t="shared" ref="R30" si="143">+Q30*$D30</f>
        <v>84000</v>
      </c>
      <c r="S30" s="10"/>
      <c r="T30" s="10">
        <f t="shared" ref="T30" si="144">+S30*$D30</f>
        <v>0</v>
      </c>
      <c r="U30" s="10"/>
      <c r="V30" s="10">
        <f t="shared" ref="V30" si="145">+U30*$D30</f>
        <v>0</v>
      </c>
      <c r="W30" s="10"/>
      <c r="X30" s="10">
        <f t="shared" ref="X30" si="146">+W30*$D30</f>
        <v>0</v>
      </c>
      <c r="Y30" s="10"/>
      <c r="Z30" s="10">
        <f t="shared" ref="Z30" si="147">+Y30*$D30</f>
        <v>0</v>
      </c>
      <c r="AA30" s="10"/>
      <c r="AB30" s="10">
        <f t="shared" ref="AB30" si="148">+AA30*$D30</f>
        <v>0</v>
      </c>
      <c r="AC30" s="10"/>
      <c r="AD30" s="10">
        <f t="shared" si="37"/>
        <v>0</v>
      </c>
      <c r="AE30" s="10">
        <f t="shared" si="121"/>
        <v>70</v>
      </c>
      <c r="AF30" s="10">
        <f>+AE30*D30</f>
        <v>84000</v>
      </c>
      <c r="AG30" s="10">
        <f>+E30-AE30</f>
        <v>0</v>
      </c>
      <c r="AH30" s="10">
        <f t="shared" si="48"/>
        <v>0</v>
      </c>
      <c r="AJ30" s="93"/>
      <c r="AK30" s="93"/>
      <c r="AL30" s="93"/>
      <c r="AM30" s="93"/>
      <c r="AN30" s="93"/>
      <c r="AO30" s="93"/>
      <c r="AP30" s="93"/>
    </row>
    <row r="31" spans="1:42">
      <c r="A31" s="12" t="s">
        <v>24</v>
      </c>
      <c r="B31" s="13" t="s">
        <v>44</v>
      </c>
      <c r="C31" s="12"/>
      <c r="D31" s="14"/>
      <c r="E31" s="14"/>
      <c r="F31" s="14">
        <f>SUM(F26:F30)</f>
        <v>9403150</v>
      </c>
      <c r="G31" s="15"/>
      <c r="H31" s="14">
        <f>SUM(H26:H30)</f>
        <v>0</v>
      </c>
      <c r="I31" s="15"/>
      <c r="J31" s="14">
        <f>SUM(J26:J30)</f>
        <v>0</v>
      </c>
      <c r="K31" s="15"/>
      <c r="L31" s="14">
        <f t="shared" ref="L31" si="149">SUM(L26:L30)</f>
        <v>0</v>
      </c>
      <c r="M31" s="15"/>
      <c r="N31" s="14">
        <f t="shared" ref="N31" si="150">SUM(N26:N30)</f>
        <v>0</v>
      </c>
      <c r="O31" s="15"/>
      <c r="P31" s="14">
        <f t="shared" ref="P31" si="151">SUM(P26:P30)</f>
        <v>0</v>
      </c>
      <c r="Q31" s="15"/>
      <c r="R31" s="14">
        <f t="shared" ref="R31" si="152">SUM(R26:R30)</f>
        <v>84000</v>
      </c>
      <c r="S31" s="15"/>
      <c r="T31" s="14">
        <f t="shared" ref="T31" si="153">SUM(T26:T30)</f>
        <v>0</v>
      </c>
      <c r="U31" s="15"/>
      <c r="V31" s="14">
        <f t="shared" ref="V31" si="154">SUM(V26:V30)</f>
        <v>8759300</v>
      </c>
      <c r="W31" s="15"/>
      <c r="X31" s="14">
        <f t="shared" ref="X31" si="155">SUM(X26:X30)</f>
        <v>559850</v>
      </c>
      <c r="Y31" s="15"/>
      <c r="Z31" s="14">
        <f t="shared" ref="Z31" si="156">SUM(Z26:Z30)</f>
        <v>0</v>
      </c>
      <c r="AA31" s="15"/>
      <c r="AB31" s="14">
        <f t="shared" ref="AB31" si="157">SUM(AB26:AB30)</f>
        <v>0</v>
      </c>
      <c r="AC31" s="15"/>
      <c r="AD31" s="14">
        <f>SUM(AD26:AD30)</f>
        <v>0</v>
      </c>
      <c r="AE31" s="15"/>
      <c r="AF31" s="14">
        <f>SUM(AF26:AF30)</f>
        <v>9403150</v>
      </c>
      <c r="AG31" s="15"/>
      <c r="AH31" s="14">
        <f>SUM(AH26:AH30)</f>
        <v>0</v>
      </c>
      <c r="AJ31" s="93"/>
      <c r="AK31" s="93"/>
      <c r="AL31" s="93"/>
      <c r="AM31" s="93"/>
      <c r="AN31" s="93"/>
      <c r="AO31" s="93"/>
      <c r="AP31" s="93"/>
    </row>
    <row r="32" spans="1:42">
      <c r="A32" s="8">
        <v>13</v>
      </c>
      <c r="B32" s="9" t="s">
        <v>100</v>
      </c>
      <c r="C32" s="8" t="s">
        <v>58</v>
      </c>
      <c r="D32" s="10">
        <v>6200</v>
      </c>
      <c r="E32" s="10">
        <v>79</v>
      </c>
      <c r="F32" s="10">
        <f t="shared" si="36"/>
        <v>489800</v>
      </c>
      <c r="G32" s="11"/>
      <c r="H32" s="10">
        <f t="shared" ref="H32:H45" si="158">+G32*D32</f>
        <v>0</v>
      </c>
      <c r="I32" s="10"/>
      <c r="J32" s="10">
        <f t="shared" si="37"/>
        <v>0</v>
      </c>
      <c r="K32" s="10"/>
      <c r="L32" s="10">
        <f t="shared" ref="L32" si="159">+K32*$D32</f>
        <v>0</v>
      </c>
      <c r="M32" s="10"/>
      <c r="N32" s="10">
        <f t="shared" ref="N32" si="160">+M32*$D32</f>
        <v>0</v>
      </c>
      <c r="O32" s="10"/>
      <c r="P32" s="10">
        <f t="shared" ref="P32" si="161">+O32*$D32</f>
        <v>0</v>
      </c>
      <c r="Q32" s="10"/>
      <c r="R32" s="10">
        <f t="shared" ref="R32" si="162">+Q32*$D32</f>
        <v>0</v>
      </c>
      <c r="S32" s="10"/>
      <c r="T32" s="10">
        <f t="shared" ref="T32" si="163">+S32*$D32</f>
        <v>0</v>
      </c>
      <c r="U32" s="10">
        <v>27</v>
      </c>
      <c r="V32" s="10">
        <f t="shared" ref="V32" si="164">+U32*$D32</f>
        <v>167400</v>
      </c>
      <c r="W32" s="10"/>
      <c r="X32" s="10">
        <f t="shared" ref="X32" si="165">+W32*$D32</f>
        <v>0</v>
      </c>
      <c r="Y32" s="10"/>
      <c r="Z32" s="10">
        <f t="shared" ref="Z32" si="166">+Y32*$D32</f>
        <v>0</v>
      </c>
      <c r="AA32" s="10"/>
      <c r="AB32" s="10">
        <f t="shared" ref="AB32" si="167">+AA32*$D32</f>
        <v>0</v>
      </c>
      <c r="AC32" s="10"/>
      <c r="AD32" s="10">
        <f t="shared" si="37"/>
        <v>0</v>
      </c>
      <c r="AE32" s="10">
        <f t="shared" si="121"/>
        <v>27</v>
      </c>
      <c r="AF32" s="10">
        <f t="shared" ref="AF32:AF48" si="168">+AE32*D32</f>
        <v>167400</v>
      </c>
      <c r="AG32" s="10">
        <f t="shared" ref="AG32:AG48" si="169">+E32-AE32</f>
        <v>52</v>
      </c>
      <c r="AH32" s="10">
        <f t="shared" si="48"/>
        <v>322400</v>
      </c>
      <c r="AJ32" s="93"/>
      <c r="AK32" s="93"/>
      <c r="AL32" s="93"/>
      <c r="AM32" s="93"/>
      <c r="AN32" s="93"/>
      <c r="AO32" s="93"/>
      <c r="AP32" s="93"/>
    </row>
    <row r="33" spans="1:34">
      <c r="A33" s="8">
        <v>14</v>
      </c>
      <c r="B33" s="9" t="s">
        <v>101</v>
      </c>
      <c r="C33" s="8" t="s">
        <v>58</v>
      </c>
      <c r="D33" s="10">
        <v>8200</v>
      </c>
      <c r="E33" s="10">
        <v>77</v>
      </c>
      <c r="F33" s="10">
        <f t="shared" si="36"/>
        <v>631400</v>
      </c>
      <c r="G33" s="11"/>
      <c r="H33" s="10">
        <f t="shared" si="158"/>
        <v>0</v>
      </c>
      <c r="I33" s="10"/>
      <c r="J33" s="10">
        <f t="shared" si="37"/>
        <v>0</v>
      </c>
      <c r="K33" s="10"/>
      <c r="L33" s="10">
        <f t="shared" ref="L33" si="170">+K33*$D33</f>
        <v>0</v>
      </c>
      <c r="M33" s="10"/>
      <c r="N33" s="10">
        <f t="shared" ref="N33" si="171">+M33*$D33</f>
        <v>0</v>
      </c>
      <c r="O33" s="10"/>
      <c r="P33" s="10">
        <f t="shared" ref="P33" si="172">+O33*$D33</f>
        <v>0</v>
      </c>
      <c r="Q33" s="10"/>
      <c r="R33" s="10">
        <f t="shared" ref="R33" si="173">+Q33*$D33</f>
        <v>0</v>
      </c>
      <c r="S33" s="10"/>
      <c r="T33" s="10">
        <f t="shared" ref="T33" si="174">+S33*$D33</f>
        <v>0</v>
      </c>
      <c r="U33" s="10">
        <v>77</v>
      </c>
      <c r="V33" s="10">
        <f t="shared" ref="V33" si="175">+U33*$D33</f>
        <v>631400</v>
      </c>
      <c r="W33" s="10"/>
      <c r="X33" s="10">
        <f t="shared" ref="X33" si="176">+W33*$D33</f>
        <v>0</v>
      </c>
      <c r="Y33" s="10"/>
      <c r="Z33" s="10">
        <f t="shared" ref="Z33" si="177">+Y33*$D33</f>
        <v>0</v>
      </c>
      <c r="AA33" s="10"/>
      <c r="AB33" s="10">
        <f t="shared" ref="AB33" si="178">+AA33*$D33</f>
        <v>0</v>
      </c>
      <c r="AC33" s="10"/>
      <c r="AD33" s="10">
        <f t="shared" si="37"/>
        <v>0</v>
      </c>
      <c r="AE33" s="10">
        <f t="shared" si="121"/>
        <v>77</v>
      </c>
      <c r="AF33" s="10">
        <f t="shared" si="168"/>
        <v>631400</v>
      </c>
      <c r="AG33" s="10">
        <f t="shared" si="169"/>
        <v>0</v>
      </c>
      <c r="AH33" s="10">
        <f t="shared" si="48"/>
        <v>0</v>
      </c>
    </row>
    <row r="34" spans="1:34">
      <c r="A34" s="8">
        <v>15</v>
      </c>
      <c r="B34" s="9" t="s">
        <v>70</v>
      </c>
      <c r="C34" s="8" t="s">
        <v>58</v>
      </c>
      <c r="D34" s="10">
        <v>6200</v>
      </c>
      <c r="E34" s="10">
        <v>301</v>
      </c>
      <c r="F34" s="10">
        <f t="shared" si="36"/>
        <v>1866200</v>
      </c>
      <c r="G34" s="11"/>
      <c r="H34" s="10">
        <f t="shared" si="158"/>
        <v>0</v>
      </c>
      <c r="I34" s="10"/>
      <c r="J34" s="10">
        <f t="shared" si="37"/>
        <v>0</v>
      </c>
      <c r="K34" s="10"/>
      <c r="L34" s="10">
        <f t="shared" ref="L34" si="179">+K34*$D34</f>
        <v>0</v>
      </c>
      <c r="M34" s="10"/>
      <c r="N34" s="10">
        <f t="shared" ref="N34" si="180">+M34*$D34</f>
        <v>0</v>
      </c>
      <c r="O34" s="10"/>
      <c r="P34" s="10">
        <f t="shared" ref="P34" si="181">+O34*$D34</f>
        <v>0</v>
      </c>
      <c r="Q34" s="10">
        <v>27</v>
      </c>
      <c r="R34" s="10">
        <f t="shared" ref="R34" si="182">+Q34*$D34</f>
        <v>167400</v>
      </c>
      <c r="S34" s="10">
        <v>2</v>
      </c>
      <c r="T34" s="10">
        <f t="shared" ref="T34" si="183">+S34*$D34</f>
        <v>12400</v>
      </c>
      <c r="U34" s="10">
        <v>46</v>
      </c>
      <c r="V34" s="10">
        <f t="shared" ref="V34" si="184">+U34*$D34</f>
        <v>285200</v>
      </c>
      <c r="W34" s="10"/>
      <c r="X34" s="10">
        <f t="shared" ref="X34" si="185">+W34*$D34</f>
        <v>0</v>
      </c>
      <c r="Y34" s="10">
        <v>28</v>
      </c>
      <c r="Z34" s="10">
        <f t="shared" ref="Z34" si="186">+Y34*$D34</f>
        <v>173600</v>
      </c>
      <c r="AA34" s="10"/>
      <c r="AB34" s="10">
        <f t="shared" ref="AB34" si="187">+AA34*$D34</f>
        <v>0</v>
      </c>
      <c r="AC34" s="10"/>
      <c r="AD34" s="10">
        <f t="shared" si="37"/>
        <v>0</v>
      </c>
      <c r="AE34" s="10">
        <f t="shared" si="121"/>
        <v>103</v>
      </c>
      <c r="AF34" s="10">
        <f t="shared" si="168"/>
        <v>638600</v>
      </c>
      <c r="AG34" s="10">
        <f t="shared" si="169"/>
        <v>198</v>
      </c>
      <c r="AH34" s="10">
        <f t="shared" si="48"/>
        <v>1227600</v>
      </c>
    </row>
    <row r="35" spans="1:34">
      <c r="A35" s="8">
        <v>16</v>
      </c>
      <c r="B35" s="9" t="s">
        <v>141</v>
      </c>
      <c r="C35" s="8" t="s">
        <v>58</v>
      </c>
      <c r="D35" s="10">
        <v>6500</v>
      </c>
      <c r="E35" s="10">
        <v>71</v>
      </c>
      <c r="F35" s="10">
        <f t="shared" si="36"/>
        <v>461500</v>
      </c>
      <c r="G35" s="11"/>
      <c r="H35" s="10">
        <f t="shared" si="158"/>
        <v>0</v>
      </c>
      <c r="I35" s="10"/>
      <c r="J35" s="10">
        <f t="shared" si="37"/>
        <v>0</v>
      </c>
      <c r="K35" s="10"/>
      <c r="L35" s="10">
        <f t="shared" ref="L35" si="188">+K35*$D35</f>
        <v>0</v>
      </c>
      <c r="M35" s="10"/>
      <c r="N35" s="10">
        <f t="shared" ref="N35" si="189">+M35*$D35</f>
        <v>0</v>
      </c>
      <c r="O35" s="10"/>
      <c r="P35" s="10">
        <f t="shared" ref="P35" si="190">+O35*$D35</f>
        <v>0</v>
      </c>
      <c r="Q35" s="10">
        <v>11</v>
      </c>
      <c r="R35" s="10">
        <f t="shared" ref="R35" si="191">+Q35*$D35</f>
        <v>71500</v>
      </c>
      <c r="S35" s="10">
        <v>60</v>
      </c>
      <c r="T35" s="10">
        <f t="shared" ref="T35" si="192">+S35*$D35</f>
        <v>390000</v>
      </c>
      <c r="U35" s="10"/>
      <c r="V35" s="10">
        <f t="shared" ref="V35" si="193">+U35*$D35</f>
        <v>0</v>
      </c>
      <c r="W35" s="10"/>
      <c r="X35" s="10">
        <f t="shared" ref="X35" si="194">+W35*$D35</f>
        <v>0</v>
      </c>
      <c r="Y35" s="10"/>
      <c r="Z35" s="10">
        <f t="shared" ref="Z35" si="195">+Y35*$D35</f>
        <v>0</v>
      </c>
      <c r="AA35" s="10"/>
      <c r="AB35" s="10">
        <f t="shared" ref="AB35" si="196">+AA35*$D35</f>
        <v>0</v>
      </c>
      <c r="AC35" s="10"/>
      <c r="AD35" s="10">
        <f t="shared" si="37"/>
        <v>0</v>
      </c>
      <c r="AE35" s="10">
        <f t="shared" si="121"/>
        <v>71</v>
      </c>
      <c r="AF35" s="10">
        <f t="shared" si="168"/>
        <v>461500</v>
      </c>
      <c r="AG35" s="10">
        <f t="shared" si="169"/>
        <v>0</v>
      </c>
      <c r="AH35" s="10">
        <f t="shared" si="48"/>
        <v>0</v>
      </c>
    </row>
    <row r="36" spans="1:34">
      <c r="A36" s="8">
        <v>17</v>
      </c>
      <c r="B36" s="9" t="s">
        <v>142</v>
      </c>
      <c r="C36" s="8" t="s">
        <v>58</v>
      </c>
      <c r="D36" s="10">
        <v>14000</v>
      </c>
      <c r="E36" s="10">
        <v>14</v>
      </c>
      <c r="F36" s="10">
        <f t="shared" si="36"/>
        <v>196000</v>
      </c>
      <c r="G36" s="11"/>
      <c r="H36" s="10">
        <f t="shared" si="158"/>
        <v>0</v>
      </c>
      <c r="I36" s="10"/>
      <c r="J36" s="10">
        <f t="shared" si="37"/>
        <v>0</v>
      </c>
      <c r="K36" s="10"/>
      <c r="L36" s="10">
        <f t="shared" ref="L36" si="197">+K36*$D36</f>
        <v>0</v>
      </c>
      <c r="M36" s="10"/>
      <c r="N36" s="10">
        <f t="shared" ref="N36" si="198">+M36*$D36</f>
        <v>0</v>
      </c>
      <c r="O36" s="10"/>
      <c r="P36" s="10">
        <f t="shared" ref="P36" si="199">+O36*$D36</f>
        <v>0</v>
      </c>
      <c r="Q36" s="10"/>
      <c r="R36" s="10">
        <f t="shared" ref="R36" si="200">+Q36*$D36</f>
        <v>0</v>
      </c>
      <c r="S36" s="10"/>
      <c r="T36" s="10">
        <f t="shared" ref="T36" si="201">+S36*$D36</f>
        <v>0</v>
      </c>
      <c r="U36" s="10">
        <v>1</v>
      </c>
      <c r="V36" s="10">
        <f t="shared" ref="V36" si="202">+U36*$D36</f>
        <v>14000</v>
      </c>
      <c r="W36" s="10">
        <v>3</v>
      </c>
      <c r="X36" s="10">
        <f t="shared" ref="X36" si="203">+W36*$D36</f>
        <v>42000</v>
      </c>
      <c r="Y36" s="10"/>
      <c r="Z36" s="10">
        <f t="shared" ref="Z36" si="204">+Y36*$D36</f>
        <v>0</v>
      </c>
      <c r="AA36" s="10"/>
      <c r="AB36" s="10">
        <f t="shared" ref="AB36" si="205">+AA36*$D36</f>
        <v>0</v>
      </c>
      <c r="AC36" s="10"/>
      <c r="AD36" s="10">
        <f t="shared" si="37"/>
        <v>0</v>
      </c>
      <c r="AE36" s="10">
        <f t="shared" si="121"/>
        <v>4</v>
      </c>
      <c r="AF36" s="10">
        <f t="shared" si="168"/>
        <v>56000</v>
      </c>
      <c r="AG36" s="10">
        <f t="shared" si="169"/>
        <v>10</v>
      </c>
      <c r="AH36" s="10">
        <f t="shared" si="48"/>
        <v>140000</v>
      </c>
    </row>
    <row r="37" spans="1:34">
      <c r="A37" s="8">
        <v>18</v>
      </c>
      <c r="B37" s="9" t="s">
        <v>143</v>
      </c>
      <c r="C37" s="8" t="s">
        <v>58</v>
      </c>
      <c r="D37" s="10">
        <v>32000</v>
      </c>
      <c r="E37" s="10">
        <v>14</v>
      </c>
      <c r="F37" s="10">
        <f t="shared" si="36"/>
        <v>448000</v>
      </c>
      <c r="G37" s="11"/>
      <c r="H37" s="10">
        <f t="shared" si="158"/>
        <v>0</v>
      </c>
      <c r="I37" s="10"/>
      <c r="J37" s="10">
        <f t="shared" si="37"/>
        <v>0</v>
      </c>
      <c r="K37" s="10"/>
      <c r="L37" s="10">
        <f t="shared" ref="L37" si="206">+K37*$D37</f>
        <v>0</v>
      </c>
      <c r="M37" s="10"/>
      <c r="N37" s="10">
        <f t="shared" ref="N37" si="207">+M37*$D37</f>
        <v>0</v>
      </c>
      <c r="O37" s="10"/>
      <c r="P37" s="10">
        <f t="shared" ref="P37" si="208">+O37*$D37</f>
        <v>0</v>
      </c>
      <c r="Q37" s="10"/>
      <c r="R37" s="10">
        <f t="shared" ref="R37" si="209">+Q37*$D37</f>
        <v>0</v>
      </c>
      <c r="S37" s="10"/>
      <c r="T37" s="10">
        <f t="shared" ref="T37" si="210">+S37*$D37</f>
        <v>0</v>
      </c>
      <c r="U37" s="10">
        <v>1</v>
      </c>
      <c r="V37" s="10">
        <f t="shared" ref="V37" si="211">+U37*$D37</f>
        <v>32000</v>
      </c>
      <c r="W37" s="10">
        <v>3</v>
      </c>
      <c r="X37" s="10">
        <f t="shared" ref="X37" si="212">+W37*$D37</f>
        <v>96000</v>
      </c>
      <c r="Y37" s="10"/>
      <c r="Z37" s="10">
        <f t="shared" ref="Z37" si="213">+Y37*$D37</f>
        <v>0</v>
      </c>
      <c r="AA37" s="10"/>
      <c r="AB37" s="10">
        <f t="shared" ref="AB37" si="214">+AA37*$D37</f>
        <v>0</v>
      </c>
      <c r="AC37" s="10"/>
      <c r="AD37" s="10">
        <f t="shared" si="37"/>
        <v>0</v>
      </c>
      <c r="AE37" s="10">
        <f t="shared" si="121"/>
        <v>4</v>
      </c>
      <c r="AF37" s="10">
        <f t="shared" si="168"/>
        <v>128000</v>
      </c>
      <c r="AG37" s="10">
        <f t="shared" si="169"/>
        <v>10</v>
      </c>
      <c r="AH37" s="10">
        <f t="shared" si="48"/>
        <v>320000</v>
      </c>
    </row>
    <row r="38" spans="1:34">
      <c r="A38" s="8">
        <v>19</v>
      </c>
      <c r="B38" s="9" t="s">
        <v>144</v>
      </c>
      <c r="C38" s="8" t="s">
        <v>58</v>
      </c>
      <c r="D38" s="10">
        <v>16000</v>
      </c>
      <c r="E38" s="10">
        <v>14</v>
      </c>
      <c r="F38" s="10">
        <f t="shared" si="36"/>
        <v>224000</v>
      </c>
      <c r="G38" s="11"/>
      <c r="H38" s="10">
        <f t="shared" si="158"/>
        <v>0</v>
      </c>
      <c r="I38" s="10"/>
      <c r="J38" s="10">
        <f t="shared" si="37"/>
        <v>0</v>
      </c>
      <c r="K38" s="10"/>
      <c r="L38" s="10">
        <f t="shared" ref="L38" si="215">+K38*$D38</f>
        <v>0</v>
      </c>
      <c r="M38" s="10"/>
      <c r="N38" s="10">
        <f t="shared" ref="N38" si="216">+M38*$D38</f>
        <v>0</v>
      </c>
      <c r="O38" s="10"/>
      <c r="P38" s="10">
        <f t="shared" ref="P38" si="217">+O38*$D38</f>
        <v>0</v>
      </c>
      <c r="Q38" s="10"/>
      <c r="R38" s="10">
        <f t="shared" ref="R38" si="218">+Q38*$D38</f>
        <v>0</v>
      </c>
      <c r="S38" s="10"/>
      <c r="T38" s="10">
        <f t="shared" ref="T38" si="219">+S38*$D38</f>
        <v>0</v>
      </c>
      <c r="U38" s="10">
        <v>1</v>
      </c>
      <c r="V38" s="10">
        <f t="shared" ref="V38" si="220">+U38*$D38</f>
        <v>16000</v>
      </c>
      <c r="W38" s="10">
        <v>3</v>
      </c>
      <c r="X38" s="10">
        <f t="shared" ref="X38" si="221">+W38*$D38</f>
        <v>48000</v>
      </c>
      <c r="Y38" s="10"/>
      <c r="Z38" s="10">
        <f t="shared" ref="Z38" si="222">+Y38*$D38</f>
        <v>0</v>
      </c>
      <c r="AA38" s="10"/>
      <c r="AB38" s="10">
        <f t="shared" ref="AB38" si="223">+AA38*$D38</f>
        <v>0</v>
      </c>
      <c r="AC38" s="10"/>
      <c r="AD38" s="10">
        <f t="shared" si="37"/>
        <v>0</v>
      </c>
      <c r="AE38" s="10">
        <f t="shared" si="121"/>
        <v>4</v>
      </c>
      <c r="AF38" s="10">
        <f t="shared" si="168"/>
        <v>64000</v>
      </c>
      <c r="AG38" s="10">
        <f t="shared" si="169"/>
        <v>10</v>
      </c>
      <c r="AH38" s="10">
        <f t="shared" si="48"/>
        <v>160000</v>
      </c>
    </row>
    <row r="39" spans="1:34">
      <c r="A39" s="8">
        <v>20</v>
      </c>
      <c r="B39" s="9" t="s">
        <v>231</v>
      </c>
      <c r="C39" s="8" t="s">
        <v>58</v>
      </c>
      <c r="D39" s="10">
        <v>5500</v>
      </c>
      <c r="E39" s="10">
        <v>222</v>
      </c>
      <c r="F39" s="10">
        <f t="shared" si="36"/>
        <v>1221000</v>
      </c>
      <c r="G39" s="11"/>
      <c r="H39" s="10">
        <f t="shared" si="158"/>
        <v>0</v>
      </c>
      <c r="I39" s="10"/>
      <c r="J39" s="10">
        <f t="shared" si="37"/>
        <v>0</v>
      </c>
      <c r="K39" s="10"/>
      <c r="L39" s="10">
        <f t="shared" ref="L39" si="224">+K39*$D39</f>
        <v>0</v>
      </c>
      <c r="M39" s="10"/>
      <c r="N39" s="10">
        <f t="shared" ref="N39" si="225">+M39*$D39</f>
        <v>0</v>
      </c>
      <c r="O39" s="10"/>
      <c r="P39" s="10">
        <f t="shared" ref="P39" si="226">+O39*$D39</f>
        <v>0</v>
      </c>
      <c r="Q39" s="10"/>
      <c r="R39" s="10">
        <f t="shared" ref="R39" si="227">+Q39*$D39</f>
        <v>0</v>
      </c>
      <c r="S39" s="10"/>
      <c r="T39" s="10">
        <f t="shared" ref="T39" si="228">+S39*$D39</f>
        <v>0</v>
      </c>
      <c r="U39" s="10">
        <v>222</v>
      </c>
      <c r="V39" s="10">
        <f t="shared" ref="V39" si="229">+U39*$D39</f>
        <v>1221000</v>
      </c>
      <c r="W39" s="10">
        <v>4</v>
      </c>
      <c r="X39" s="10">
        <f t="shared" ref="X39" si="230">+W39*$D39</f>
        <v>22000</v>
      </c>
      <c r="Y39" s="10"/>
      <c r="Z39" s="10">
        <f t="shared" ref="Z39" si="231">+Y39*$D39</f>
        <v>0</v>
      </c>
      <c r="AA39" s="10"/>
      <c r="AB39" s="10">
        <f t="shared" ref="AB39" si="232">+AA39*$D39</f>
        <v>0</v>
      </c>
      <c r="AC39" s="10"/>
      <c r="AD39" s="10">
        <f t="shared" si="37"/>
        <v>0</v>
      </c>
      <c r="AE39" s="10">
        <f t="shared" si="121"/>
        <v>226</v>
      </c>
      <c r="AF39" s="10">
        <f t="shared" si="168"/>
        <v>1243000</v>
      </c>
      <c r="AG39" s="10">
        <f t="shared" si="169"/>
        <v>-4</v>
      </c>
      <c r="AH39" s="10">
        <f t="shared" si="48"/>
        <v>-22000</v>
      </c>
    </row>
    <row r="40" spans="1:34" ht="12.75" customHeight="1">
      <c r="A40" s="8">
        <v>21</v>
      </c>
      <c r="B40" s="9" t="s">
        <v>96</v>
      </c>
      <c r="C40" s="8" t="s">
        <v>72</v>
      </c>
      <c r="D40" s="10">
        <v>58000</v>
      </c>
      <c r="E40" s="81">
        <v>5.34</v>
      </c>
      <c r="F40" s="10">
        <f t="shared" si="36"/>
        <v>309720</v>
      </c>
      <c r="G40" s="11"/>
      <c r="H40" s="10">
        <f t="shared" si="158"/>
        <v>0</v>
      </c>
      <c r="I40" s="10"/>
      <c r="J40" s="10">
        <f t="shared" si="37"/>
        <v>0</v>
      </c>
      <c r="K40" s="10"/>
      <c r="L40" s="10">
        <f t="shared" ref="L40" si="233">+K40*$D40</f>
        <v>0</v>
      </c>
      <c r="M40" s="10"/>
      <c r="N40" s="10">
        <f t="shared" ref="N40" si="234">+M40*$D40</f>
        <v>0</v>
      </c>
      <c r="O40" s="10"/>
      <c r="P40" s="10">
        <f t="shared" ref="P40" si="235">+O40*$D40</f>
        <v>0</v>
      </c>
      <c r="Q40" s="10"/>
      <c r="R40" s="10">
        <f t="shared" ref="R40" si="236">+Q40*$D40</f>
        <v>0</v>
      </c>
      <c r="S40" s="10"/>
      <c r="T40" s="10">
        <f t="shared" ref="T40" si="237">+S40*$D40</f>
        <v>0</v>
      </c>
      <c r="U40" s="81">
        <v>5.34</v>
      </c>
      <c r="V40" s="10">
        <f t="shared" ref="V40" si="238">+U40*$D40</f>
        <v>309720</v>
      </c>
      <c r="W40" s="10"/>
      <c r="X40" s="10">
        <f t="shared" ref="X40" si="239">+W40*$D40</f>
        <v>0</v>
      </c>
      <c r="Y40" s="10"/>
      <c r="Z40" s="10">
        <f t="shared" ref="Z40" si="240">+Y40*$D40</f>
        <v>0</v>
      </c>
      <c r="AA40" s="10"/>
      <c r="AB40" s="10">
        <f t="shared" ref="AB40" si="241">+AA40*$D40</f>
        <v>0</v>
      </c>
      <c r="AC40" s="10"/>
      <c r="AD40" s="10">
        <f t="shared" si="37"/>
        <v>0</v>
      </c>
      <c r="AE40" s="81">
        <f t="shared" si="121"/>
        <v>5.34</v>
      </c>
      <c r="AF40" s="10">
        <f t="shared" si="168"/>
        <v>309720</v>
      </c>
      <c r="AG40" s="10">
        <f t="shared" si="169"/>
        <v>0</v>
      </c>
      <c r="AH40" s="10">
        <f t="shared" si="48"/>
        <v>0</v>
      </c>
    </row>
    <row r="41" spans="1:34" ht="12.75" customHeight="1">
      <c r="A41" s="8">
        <v>22</v>
      </c>
      <c r="B41" s="9" t="s">
        <v>71</v>
      </c>
      <c r="C41" s="8" t="s">
        <v>72</v>
      </c>
      <c r="D41" s="10">
        <v>58000</v>
      </c>
      <c r="E41" s="82">
        <v>1.776</v>
      </c>
      <c r="F41" s="10">
        <f t="shared" si="36"/>
        <v>103008</v>
      </c>
      <c r="G41" s="11"/>
      <c r="H41" s="10">
        <f t="shared" si="158"/>
        <v>0</v>
      </c>
      <c r="I41" s="10"/>
      <c r="J41" s="10">
        <f t="shared" si="37"/>
        <v>0</v>
      </c>
      <c r="K41" s="10"/>
      <c r="L41" s="10">
        <f t="shared" ref="L41" si="242">+K41*$D41</f>
        <v>0</v>
      </c>
      <c r="M41" s="10"/>
      <c r="N41" s="10">
        <f t="shared" ref="N41" si="243">+M41*$D41</f>
        <v>0</v>
      </c>
      <c r="O41" s="10"/>
      <c r="P41" s="10">
        <f t="shared" ref="P41" si="244">+O41*$D41</f>
        <v>0</v>
      </c>
      <c r="Q41" s="10"/>
      <c r="R41" s="10">
        <f t="shared" ref="R41" si="245">+Q41*$D41</f>
        <v>0</v>
      </c>
      <c r="S41" s="10"/>
      <c r="T41" s="10">
        <f t="shared" ref="T41" si="246">+S41*$D41</f>
        <v>0</v>
      </c>
      <c r="U41" s="82">
        <v>1.776</v>
      </c>
      <c r="V41" s="10">
        <f t="shared" ref="V41" si="247">+U41*$D41</f>
        <v>103008</v>
      </c>
      <c r="W41" s="10"/>
      <c r="X41" s="10">
        <f t="shared" ref="X41" si="248">+W41*$D41</f>
        <v>0</v>
      </c>
      <c r="Y41" s="10"/>
      <c r="Z41" s="10">
        <f t="shared" ref="Z41" si="249">+Y41*$D41</f>
        <v>0</v>
      </c>
      <c r="AA41" s="10">
        <v>2</v>
      </c>
      <c r="AB41" s="10">
        <f t="shared" ref="AB41" si="250">+AA41*$D41</f>
        <v>116000</v>
      </c>
      <c r="AC41" s="10"/>
      <c r="AD41" s="10">
        <f t="shared" si="37"/>
        <v>0</v>
      </c>
      <c r="AE41" s="82">
        <f t="shared" si="121"/>
        <v>3.7759999999999998</v>
      </c>
      <c r="AF41" s="10">
        <f t="shared" si="168"/>
        <v>219008</v>
      </c>
      <c r="AG41" s="82">
        <f t="shared" si="169"/>
        <v>-1.9999999999999998</v>
      </c>
      <c r="AH41" s="10">
        <f t="shared" si="48"/>
        <v>-115999.99999999999</v>
      </c>
    </row>
    <row r="42" spans="1:34">
      <c r="A42" s="8">
        <v>23</v>
      </c>
      <c r="B42" s="9" t="s">
        <v>105</v>
      </c>
      <c r="C42" s="8" t="s">
        <v>58</v>
      </c>
      <c r="D42" s="10">
        <v>12000</v>
      </c>
      <c r="E42" s="10">
        <v>4</v>
      </c>
      <c r="F42" s="10">
        <f t="shared" si="36"/>
        <v>48000</v>
      </c>
      <c r="G42" s="11"/>
      <c r="H42" s="10">
        <f t="shared" si="158"/>
        <v>0</v>
      </c>
      <c r="I42" s="10"/>
      <c r="J42" s="10">
        <f t="shared" si="37"/>
        <v>0</v>
      </c>
      <c r="K42" s="10"/>
      <c r="L42" s="10">
        <f t="shared" ref="L42" si="251">+K42*$D42</f>
        <v>0</v>
      </c>
      <c r="M42" s="10"/>
      <c r="N42" s="10">
        <f t="shared" ref="N42" si="252">+M42*$D42</f>
        <v>0</v>
      </c>
      <c r="O42" s="10"/>
      <c r="P42" s="10">
        <f t="shared" ref="P42" si="253">+O42*$D42</f>
        <v>0</v>
      </c>
      <c r="Q42" s="10">
        <v>4</v>
      </c>
      <c r="R42" s="10">
        <f t="shared" ref="R42" si="254">+Q42*$D42</f>
        <v>48000</v>
      </c>
      <c r="S42" s="10"/>
      <c r="T42" s="10">
        <f t="shared" ref="T42" si="255">+S42*$D42</f>
        <v>0</v>
      </c>
      <c r="U42" s="10"/>
      <c r="V42" s="10">
        <f t="shared" ref="V42" si="256">+U42*$D42</f>
        <v>0</v>
      </c>
      <c r="W42" s="10">
        <v>2</v>
      </c>
      <c r="X42" s="10">
        <f t="shared" ref="X42" si="257">+W42*$D42</f>
        <v>24000</v>
      </c>
      <c r="Y42" s="10"/>
      <c r="Z42" s="10">
        <f t="shared" ref="Z42" si="258">+Y42*$D42</f>
        <v>0</v>
      </c>
      <c r="AA42" s="10">
        <v>2</v>
      </c>
      <c r="AB42" s="10">
        <f t="shared" ref="AB42" si="259">+AA42*$D42</f>
        <v>24000</v>
      </c>
      <c r="AC42" s="10"/>
      <c r="AD42" s="10">
        <f t="shared" si="37"/>
        <v>0</v>
      </c>
      <c r="AE42" s="10">
        <f t="shared" si="121"/>
        <v>8</v>
      </c>
      <c r="AF42" s="10">
        <f t="shared" si="168"/>
        <v>96000</v>
      </c>
      <c r="AG42" s="10">
        <f t="shared" si="169"/>
        <v>-4</v>
      </c>
      <c r="AH42" s="10">
        <f t="shared" si="48"/>
        <v>-48000</v>
      </c>
    </row>
    <row r="43" spans="1:34">
      <c r="A43" s="8">
        <v>24</v>
      </c>
      <c r="B43" s="9" t="s">
        <v>69</v>
      </c>
      <c r="C43" s="8" t="s">
        <v>58</v>
      </c>
      <c r="D43" s="10">
        <v>6300</v>
      </c>
      <c r="E43" s="10">
        <v>231</v>
      </c>
      <c r="F43" s="10">
        <f t="shared" si="36"/>
        <v>1455300</v>
      </c>
      <c r="G43" s="11"/>
      <c r="H43" s="10">
        <f t="shared" si="158"/>
        <v>0</v>
      </c>
      <c r="I43" s="10"/>
      <c r="J43" s="10">
        <f t="shared" si="37"/>
        <v>0</v>
      </c>
      <c r="K43" s="10"/>
      <c r="L43" s="10">
        <f t="shared" ref="L43" si="260">+K43*$D43</f>
        <v>0</v>
      </c>
      <c r="M43" s="10"/>
      <c r="N43" s="10">
        <f t="shared" ref="N43" si="261">+M43*$D43</f>
        <v>0</v>
      </c>
      <c r="O43" s="10"/>
      <c r="P43" s="10">
        <f t="shared" ref="P43" si="262">+O43*$D43</f>
        <v>0</v>
      </c>
      <c r="Q43" s="10">
        <v>11</v>
      </c>
      <c r="R43" s="10">
        <f t="shared" ref="R43" si="263">+Q43*$D43</f>
        <v>69300</v>
      </c>
      <c r="S43" s="10">
        <v>63</v>
      </c>
      <c r="T43" s="10">
        <f t="shared" ref="T43" si="264">+S43*$D43</f>
        <v>396900</v>
      </c>
      <c r="U43" s="10">
        <v>66</v>
      </c>
      <c r="V43" s="10">
        <f t="shared" ref="V43" si="265">+U43*$D43</f>
        <v>415800</v>
      </c>
      <c r="W43" s="10">
        <v>33</v>
      </c>
      <c r="X43" s="10">
        <f t="shared" ref="X43" si="266">+W43*$D43</f>
        <v>207900</v>
      </c>
      <c r="Y43" s="10">
        <v>58</v>
      </c>
      <c r="Z43" s="10">
        <f t="shared" ref="Z43" si="267">+Y43*$D43</f>
        <v>365400</v>
      </c>
      <c r="AA43" s="10">
        <v>7</v>
      </c>
      <c r="AB43" s="10">
        <f t="shared" ref="AB43" si="268">+AA43*$D43</f>
        <v>44100</v>
      </c>
      <c r="AC43" s="10"/>
      <c r="AD43" s="10">
        <f t="shared" si="37"/>
        <v>0</v>
      </c>
      <c r="AE43" s="10">
        <f t="shared" si="121"/>
        <v>238</v>
      </c>
      <c r="AF43" s="10">
        <f t="shared" si="168"/>
        <v>1499400</v>
      </c>
      <c r="AG43" s="10">
        <f t="shared" si="169"/>
        <v>-7</v>
      </c>
      <c r="AH43" s="10">
        <f t="shared" si="48"/>
        <v>-44100</v>
      </c>
    </row>
    <row r="44" spans="1:34">
      <c r="A44" s="8">
        <v>25</v>
      </c>
      <c r="B44" s="27" t="s">
        <v>106</v>
      </c>
      <c r="C44" s="8" t="s">
        <v>58</v>
      </c>
      <c r="D44" s="10">
        <v>6300</v>
      </c>
      <c r="E44" s="10">
        <v>10</v>
      </c>
      <c r="F44" s="10">
        <f t="shared" si="36"/>
        <v>63000</v>
      </c>
      <c r="G44" s="11"/>
      <c r="H44" s="10">
        <f t="shared" si="158"/>
        <v>0</v>
      </c>
      <c r="I44" s="10"/>
      <c r="J44" s="10">
        <f t="shared" si="37"/>
        <v>0</v>
      </c>
      <c r="K44" s="10"/>
      <c r="L44" s="10">
        <f t="shared" ref="L44" si="269">+K44*$D44</f>
        <v>0</v>
      </c>
      <c r="M44" s="10"/>
      <c r="N44" s="10">
        <f t="shared" ref="N44" si="270">+M44*$D44</f>
        <v>0</v>
      </c>
      <c r="O44" s="10"/>
      <c r="P44" s="10">
        <f t="shared" ref="P44" si="271">+O44*$D44</f>
        <v>0</v>
      </c>
      <c r="Q44" s="10">
        <v>10</v>
      </c>
      <c r="R44" s="10">
        <f t="shared" ref="R44" si="272">+Q44*$D44</f>
        <v>63000</v>
      </c>
      <c r="S44" s="10"/>
      <c r="T44" s="10">
        <f t="shared" ref="T44" si="273">+S44*$D44</f>
        <v>0</v>
      </c>
      <c r="U44" s="10"/>
      <c r="V44" s="10">
        <f t="shared" ref="V44" si="274">+U44*$D44</f>
        <v>0</v>
      </c>
      <c r="W44" s="10"/>
      <c r="X44" s="10">
        <f t="shared" ref="X44" si="275">+W44*$D44</f>
        <v>0</v>
      </c>
      <c r="Y44" s="10"/>
      <c r="Z44" s="10">
        <f t="shared" ref="Z44" si="276">+Y44*$D44</f>
        <v>0</v>
      </c>
      <c r="AA44" s="10"/>
      <c r="AB44" s="10">
        <f t="shared" ref="AB44" si="277">+AA44*$D44</f>
        <v>0</v>
      </c>
      <c r="AC44" s="10"/>
      <c r="AD44" s="10">
        <f t="shared" si="37"/>
        <v>0</v>
      </c>
      <c r="AE44" s="10">
        <f t="shared" si="121"/>
        <v>10</v>
      </c>
      <c r="AF44" s="10">
        <f t="shared" si="168"/>
        <v>63000</v>
      </c>
      <c r="AG44" s="10">
        <f t="shared" si="169"/>
        <v>0</v>
      </c>
      <c r="AH44" s="10">
        <f t="shared" si="48"/>
        <v>0</v>
      </c>
    </row>
    <row r="45" spans="1:34">
      <c r="A45" s="8">
        <v>26</v>
      </c>
      <c r="B45" s="27" t="s">
        <v>147</v>
      </c>
      <c r="C45" s="8" t="s">
        <v>58</v>
      </c>
      <c r="D45" s="10">
        <v>7500</v>
      </c>
      <c r="E45" s="10">
        <v>15</v>
      </c>
      <c r="F45" s="10">
        <f t="shared" si="36"/>
        <v>112500</v>
      </c>
      <c r="G45" s="11"/>
      <c r="H45" s="10">
        <f t="shared" si="158"/>
        <v>0</v>
      </c>
      <c r="I45" s="10"/>
      <c r="J45" s="10">
        <f t="shared" si="37"/>
        <v>0</v>
      </c>
      <c r="K45" s="10"/>
      <c r="L45" s="10">
        <f t="shared" ref="L45" si="278">+K45*$D45</f>
        <v>0</v>
      </c>
      <c r="M45" s="10"/>
      <c r="N45" s="10">
        <f t="shared" ref="N45" si="279">+M45*$D45</f>
        <v>0</v>
      </c>
      <c r="O45" s="10"/>
      <c r="P45" s="10">
        <f t="shared" ref="P45" si="280">+O45*$D45</f>
        <v>0</v>
      </c>
      <c r="Q45" s="10"/>
      <c r="R45" s="10">
        <f t="shared" ref="R45" si="281">+Q45*$D45</f>
        <v>0</v>
      </c>
      <c r="S45" s="10"/>
      <c r="T45" s="10">
        <f t="shared" ref="T45" si="282">+S45*$D45</f>
        <v>0</v>
      </c>
      <c r="U45" s="10"/>
      <c r="V45" s="10">
        <f t="shared" ref="V45" si="283">+U45*$D45</f>
        <v>0</v>
      </c>
      <c r="W45" s="10">
        <v>10</v>
      </c>
      <c r="X45" s="10">
        <f t="shared" ref="X45" si="284">+W45*$D45</f>
        <v>75000</v>
      </c>
      <c r="Y45" s="10">
        <v>18</v>
      </c>
      <c r="Z45" s="10">
        <f t="shared" ref="Z45" si="285">+Y45*$D45</f>
        <v>135000</v>
      </c>
      <c r="AA45" s="10"/>
      <c r="AB45" s="10">
        <f t="shared" ref="AB45" si="286">+AA45*$D45</f>
        <v>0</v>
      </c>
      <c r="AC45" s="10"/>
      <c r="AD45" s="10">
        <f t="shared" si="37"/>
        <v>0</v>
      </c>
      <c r="AE45" s="10">
        <f t="shared" si="121"/>
        <v>28</v>
      </c>
      <c r="AF45" s="10">
        <f t="shared" si="168"/>
        <v>210000</v>
      </c>
      <c r="AG45" s="10">
        <f t="shared" si="169"/>
        <v>-13</v>
      </c>
      <c r="AH45" s="10">
        <f t="shared" si="48"/>
        <v>-97500</v>
      </c>
    </row>
    <row r="46" spans="1:34">
      <c r="A46" s="8">
        <v>27</v>
      </c>
      <c r="B46" s="9" t="s">
        <v>107</v>
      </c>
      <c r="C46" s="8" t="s">
        <v>108</v>
      </c>
      <c r="D46" s="10">
        <v>19000</v>
      </c>
      <c r="E46" s="10">
        <v>24</v>
      </c>
      <c r="F46" s="10">
        <f t="shared" si="36"/>
        <v>456000</v>
      </c>
      <c r="G46" s="11"/>
      <c r="H46" s="10">
        <f t="shared" ref="H46:H48" si="287">+G46*D46</f>
        <v>0</v>
      </c>
      <c r="I46" s="10"/>
      <c r="J46" s="10">
        <f t="shared" si="37"/>
        <v>0</v>
      </c>
      <c r="K46" s="10"/>
      <c r="L46" s="10">
        <f t="shared" ref="L46" si="288">+K46*$D46</f>
        <v>0</v>
      </c>
      <c r="M46" s="10"/>
      <c r="N46" s="10">
        <f t="shared" ref="N46" si="289">+M46*$D46</f>
        <v>0</v>
      </c>
      <c r="O46" s="10"/>
      <c r="P46" s="10">
        <f t="shared" ref="P46" si="290">+O46*$D46</f>
        <v>0</v>
      </c>
      <c r="Q46" s="10"/>
      <c r="R46" s="10">
        <f t="shared" ref="R46" si="291">+Q46*$D46</f>
        <v>0</v>
      </c>
      <c r="S46" s="10"/>
      <c r="T46" s="10">
        <f t="shared" ref="T46" si="292">+S46*$D46</f>
        <v>0</v>
      </c>
      <c r="U46" s="10">
        <v>12</v>
      </c>
      <c r="V46" s="10">
        <f t="shared" ref="V46" si="293">+U46*$D46</f>
        <v>228000</v>
      </c>
      <c r="W46" s="10"/>
      <c r="X46" s="10">
        <f t="shared" ref="X46" si="294">+W46*$D46</f>
        <v>0</v>
      </c>
      <c r="Y46" s="10">
        <v>12</v>
      </c>
      <c r="Z46" s="10">
        <f t="shared" ref="Z46" si="295">+Y46*$D46</f>
        <v>228000</v>
      </c>
      <c r="AA46" s="10">
        <v>1</v>
      </c>
      <c r="AB46" s="10">
        <f t="shared" ref="AB46" si="296">+AA46*$D46</f>
        <v>19000</v>
      </c>
      <c r="AC46" s="10"/>
      <c r="AD46" s="10">
        <f t="shared" si="37"/>
        <v>0</v>
      </c>
      <c r="AE46" s="10">
        <f t="shared" si="121"/>
        <v>25</v>
      </c>
      <c r="AF46" s="10">
        <f t="shared" si="168"/>
        <v>475000</v>
      </c>
      <c r="AG46" s="10">
        <f t="shared" si="169"/>
        <v>-1</v>
      </c>
      <c r="AH46" s="10">
        <f t="shared" si="48"/>
        <v>-19000</v>
      </c>
    </row>
    <row r="47" spans="1:34">
      <c r="A47" s="8">
        <v>28</v>
      </c>
      <c r="B47" s="9" t="s">
        <v>15</v>
      </c>
      <c r="C47" s="8" t="s">
        <v>58</v>
      </c>
      <c r="D47" s="10">
        <v>45000</v>
      </c>
      <c r="E47" s="10">
        <v>3</v>
      </c>
      <c r="F47" s="10">
        <f t="shared" si="36"/>
        <v>135000</v>
      </c>
      <c r="G47" s="11"/>
      <c r="H47" s="10">
        <f t="shared" si="287"/>
        <v>0</v>
      </c>
      <c r="I47" s="10"/>
      <c r="J47" s="10">
        <f t="shared" si="37"/>
        <v>0</v>
      </c>
      <c r="K47" s="10"/>
      <c r="L47" s="10">
        <f t="shared" ref="L47" si="297">+K47*$D47</f>
        <v>0</v>
      </c>
      <c r="M47" s="10"/>
      <c r="N47" s="10">
        <f t="shared" ref="N47" si="298">+M47*$D47</f>
        <v>0</v>
      </c>
      <c r="O47" s="10"/>
      <c r="P47" s="10">
        <f t="shared" ref="P47" si="299">+O47*$D47</f>
        <v>0</v>
      </c>
      <c r="Q47" s="10">
        <v>1</v>
      </c>
      <c r="R47" s="10">
        <f t="shared" ref="R47" si="300">+Q47*$D47</f>
        <v>45000</v>
      </c>
      <c r="S47" s="10">
        <v>2</v>
      </c>
      <c r="T47" s="10">
        <f t="shared" ref="T47" si="301">+S47*$D47</f>
        <v>90000</v>
      </c>
      <c r="U47" s="10"/>
      <c r="V47" s="10">
        <f t="shared" ref="V47" si="302">+U47*$D47</f>
        <v>0</v>
      </c>
      <c r="W47" s="10"/>
      <c r="X47" s="10">
        <f t="shared" ref="X47" si="303">+W47*$D47</f>
        <v>0</v>
      </c>
      <c r="Y47" s="10"/>
      <c r="Z47" s="10">
        <f t="shared" ref="Z47" si="304">+Y47*$D47</f>
        <v>0</v>
      </c>
      <c r="AA47" s="10"/>
      <c r="AB47" s="10">
        <f t="shared" ref="AB47" si="305">+AA47*$D47</f>
        <v>0</v>
      </c>
      <c r="AC47" s="10"/>
      <c r="AD47" s="10">
        <f t="shared" si="37"/>
        <v>0</v>
      </c>
      <c r="AE47" s="10">
        <f t="shared" si="121"/>
        <v>3</v>
      </c>
      <c r="AF47" s="10">
        <f t="shared" si="168"/>
        <v>135000</v>
      </c>
      <c r="AG47" s="10">
        <f t="shared" si="169"/>
        <v>0</v>
      </c>
      <c r="AH47" s="10">
        <f t="shared" si="48"/>
        <v>0</v>
      </c>
    </row>
    <row r="48" spans="1:34">
      <c r="A48" s="8">
        <v>29</v>
      </c>
      <c r="B48" s="1" t="s">
        <v>150</v>
      </c>
      <c r="C48" s="8" t="s">
        <v>58</v>
      </c>
      <c r="D48" s="10">
        <v>6000</v>
      </c>
      <c r="E48" s="10">
        <v>10</v>
      </c>
      <c r="F48" s="10">
        <f t="shared" si="36"/>
        <v>60000</v>
      </c>
      <c r="G48" s="27"/>
      <c r="H48" s="10">
        <f t="shared" si="287"/>
        <v>0</v>
      </c>
      <c r="I48" s="10"/>
      <c r="J48" s="10">
        <f t="shared" si="37"/>
        <v>0</v>
      </c>
      <c r="K48" s="10"/>
      <c r="L48" s="10">
        <f t="shared" ref="L48" si="306">+K48*$D48</f>
        <v>0</v>
      </c>
      <c r="M48" s="10"/>
      <c r="N48" s="10">
        <f t="shared" ref="N48" si="307">+M48*$D48</f>
        <v>0</v>
      </c>
      <c r="O48" s="10"/>
      <c r="P48" s="10">
        <f t="shared" ref="P48" si="308">+O48*$D48</f>
        <v>0</v>
      </c>
      <c r="Q48" s="10"/>
      <c r="R48" s="10">
        <f t="shared" ref="R48" si="309">+Q48*$D48</f>
        <v>0</v>
      </c>
      <c r="S48" s="10"/>
      <c r="T48" s="10">
        <f t="shared" ref="T48" si="310">+S48*$D48</f>
        <v>0</v>
      </c>
      <c r="U48" s="10">
        <v>10</v>
      </c>
      <c r="V48" s="10">
        <f t="shared" ref="V48" si="311">+U48*$D48</f>
        <v>60000</v>
      </c>
      <c r="W48" s="10"/>
      <c r="X48" s="10">
        <f t="shared" ref="X48" si="312">+W48*$D48</f>
        <v>0</v>
      </c>
      <c r="Y48" s="10"/>
      <c r="Z48" s="10">
        <f t="shared" ref="Z48" si="313">+Y48*$D48</f>
        <v>0</v>
      </c>
      <c r="AA48" s="10"/>
      <c r="AB48" s="10">
        <f t="shared" ref="AB48" si="314">+AA48*$D48</f>
        <v>0</v>
      </c>
      <c r="AC48" s="10"/>
      <c r="AD48" s="10">
        <f t="shared" si="37"/>
        <v>0</v>
      </c>
      <c r="AE48" s="10">
        <f t="shared" si="121"/>
        <v>10</v>
      </c>
      <c r="AF48" s="10">
        <f t="shared" si="168"/>
        <v>60000</v>
      </c>
      <c r="AG48" s="10">
        <f t="shared" si="169"/>
        <v>0</v>
      </c>
      <c r="AH48" s="10">
        <f t="shared" si="48"/>
        <v>0</v>
      </c>
    </row>
    <row r="49" spans="1:39">
      <c r="A49" s="12" t="s">
        <v>25</v>
      </c>
      <c r="B49" s="13" t="s">
        <v>80</v>
      </c>
      <c r="C49" s="12"/>
      <c r="D49" s="14"/>
      <c r="E49" s="14"/>
      <c r="F49" s="14">
        <f>SUM(F32:F48)</f>
        <v>8280428</v>
      </c>
      <c r="G49" s="15"/>
      <c r="H49" s="14">
        <f>SUM(H32:H48)</f>
        <v>0</v>
      </c>
      <c r="I49" s="15"/>
      <c r="J49" s="14">
        <f>SUM(J32:J48)</f>
        <v>0</v>
      </c>
      <c r="K49" s="15"/>
      <c r="L49" s="14">
        <f t="shared" ref="L49" si="315">SUM(L32:L48)</f>
        <v>0</v>
      </c>
      <c r="M49" s="15"/>
      <c r="N49" s="14">
        <f t="shared" ref="N49" si="316">SUM(N32:N48)</f>
        <v>0</v>
      </c>
      <c r="O49" s="15"/>
      <c r="P49" s="14">
        <f t="shared" ref="P49" si="317">SUM(P32:P48)</f>
        <v>0</v>
      </c>
      <c r="Q49" s="15"/>
      <c r="R49" s="14">
        <f t="shared" ref="R49" si="318">SUM(R32:R48)</f>
        <v>464200</v>
      </c>
      <c r="S49" s="15"/>
      <c r="T49" s="14">
        <f t="shared" ref="T49" si="319">SUM(T32:T48)</f>
        <v>889300</v>
      </c>
      <c r="U49" s="15"/>
      <c r="V49" s="14">
        <f t="shared" ref="V49" si="320">SUM(V32:V48)</f>
        <v>3483528</v>
      </c>
      <c r="W49" s="15"/>
      <c r="X49" s="14">
        <f t="shared" ref="X49" si="321">SUM(X32:X48)</f>
        <v>514900</v>
      </c>
      <c r="Y49" s="15"/>
      <c r="Z49" s="14">
        <f t="shared" ref="Z49" si="322">SUM(Z32:Z48)</f>
        <v>902000</v>
      </c>
      <c r="AA49" s="15"/>
      <c r="AB49" s="14">
        <f t="shared" ref="AB49" si="323">SUM(AB32:AB48)</f>
        <v>203100</v>
      </c>
      <c r="AC49" s="15"/>
      <c r="AD49" s="14">
        <f>SUM(AD32:AD48)</f>
        <v>0</v>
      </c>
      <c r="AE49" s="15"/>
      <c r="AF49" s="14">
        <f>SUM(AF32:AF48)</f>
        <v>6457028</v>
      </c>
      <c r="AG49" s="15"/>
      <c r="AH49" s="14">
        <f>SUM(AH32:AH48)</f>
        <v>1823400</v>
      </c>
      <c r="AM49" s="37"/>
    </row>
    <row r="50" spans="1:39">
      <c r="A50" s="90"/>
      <c r="B50" s="17" t="s">
        <v>278</v>
      </c>
      <c r="C50" s="8" t="s">
        <v>57</v>
      </c>
      <c r="D50" s="91">
        <v>15000</v>
      </c>
      <c r="E50" s="91"/>
      <c r="F50" s="91"/>
      <c r="G50" s="92"/>
      <c r="H50" s="91"/>
      <c r="I50" s="92"/>
      <c r="J50" s="91"/>
      <c r="K50" s="92"/>
      <c r="L50" s="91"/>
      <c r="M50" s="92"/>
      <c r="N50" s="91"/>
      <c r="O50" s="92"/>
      <c r="P50" s="91"/>
      <c r="Q50" s="92"/>
      <c r="R50" s="91"/>
      <c r="S50" s="92"/>
      <c r="T50" s="91"/>
      <c r="U50" s="92"/>
      <c r="V50" s="91"/>
      <c r="W50" s="92"/>
      <c r="X50" s="91"/>
      <c r="Y50" s="92"/>
      <c r="Z50" s="91"/>
      <c r="AA50" s="92">
        <v>410</v>
      </c>
      <c r="AB50" s="91">
        <f>+D50*AA50</f>
        <v>6150000</v>
      </c>
      <c r="AC50" s="92"/>
      <c r="AD50" s="91"/>
      <c r="AE50" s="92">
        <f>+AA50</f>
        <v>410</v>
      </c>
      <c r="AF50" s="91">
        <f>+AE50*D50</f>
        <v>6150000</v>
      </c>
      <c r="AG50" s="92">
        <f>+AE50*-1</f>
        <v>-410</v>
      </c>
      <c r="AH50" s="91">
        <f>+AG50*D50</f>
        <v>-6150000</v>
      </c>
      <c r="AM50" s="37"/>
    </row>
    <row r="51" spans="1:39">
      <c r="A51" s="8">
        <v>30</v>
      </c>
      <c r="B51" s="17" t="s">
        <v>232</v>
      </c>
      <c r="C51" s="8" t="s">
        <v>57</v>
      </c>
      <c r="D51" s="18">
        <v>30000</v>
      </c>
      <c r="E51" s="18">
        <v>210</v>
      </c>
      <c r="F51" s="10">
        <f t="shared" si="36"/>
        <v>6300000</v>
      </c>
      <c r="G51" s="19"/>
      <c r="H51" s="18">
        <f>+G51*D51</f>
        <v>0</v>
      </c>
      <c r="I51" s="18"/>
      <c r="J51" s="10">
        <f t="shared" si="37"/>
        <v>0</v>
      </c>
      <c r="K51" s="18"/>
      <c r="L51" s="10">
        <f t="shared" ref="L51" si="324">+K51*$D51</f>
        <v>0</v>
      </c>
      <c r="M51" s="18"/>
      <c r="N51" s="10">
        <f t="shared" ref="N51" si="325">+M51*$D51</f>
        <v>0</v>
      </c>
      <c r="O51" s="18">
        <v>210</v>
      </c>
      <c r="P51" s="10">
        <f t="shared" ref="P51" si="326">+O51*$D51</f>
        <v>6300000</v>
      </c>
      <c r="Q51" s="18"/>
      <c r="R51" s="10">
        <f t="shared" ref="R51" si="327">+Q51*$D51</f>
        <v>0</v>
      </c>
      <c r="S51" s="18"/>
      <c r="T51" s="10">
        <f t="shared" ref="T51" si="328">+S51*$D51</f>
        <v>0</v>
      </c>
      <c r="U51" s="18"/>
      <c r="V51" s="10">
        <f t="shared" ref="V51" si="329">+U51*$D51</f>
        <v>0</v>
      </c>
      <c r="W51" s="18">
        <v>55</v>
      </c>
      <c r="X51" s="10">
        <f t="shared" ref="X51" si="330">+W51*$D51</f>
        <v>1650000</v>
      </c>
      <c r="Y51" s="18"/>
      <c r="Z51" s="10">
        <f t="shared" ref="Z51" si="331">+Y51*$D51</f>
        <v>0</v>
      </c>
      <c r="AA51" s="18"/>
      <c r="AB51" s="10">
        <f t="shared" ref="AB51" si="332">+AA51*$D51</f>
        <v>0</v>
      </c>
      <c r="AC51" s="18"/>
      <c r="AD51" s="10">
        <f t="shared" si="37"/>
        <v>0</v>
      </c>
      <c r="AE51" s="10">
        <f t="shared" si="121"/>
        <v>265</v>
      </c>
      <c r="AF51" s="18">
        <f>+AE51*D51</f>
        <v>7950000</v>
      </c>
      <c r="AG51" s="10">
        <f>+E51-AE51</f>
        <v>-55</v>
      </c>
      <c r="AH51" s="10">
        <f t="shared" si="48"/>
        <v>-1650000</v>
      </c>
    </row>
    <row r="52" spans="1:39">
      <c r="A52" s="8"/>
      <c r="B52" s="17" t="s">
        <v>279</v>
      </c>
      <c r="C52" s="8" t="s">
        <v>57</v>
      </c>
      <c r="D52" s="18">
        <v>15000</v>
      </c>
      <c r="E52" s="18"/>
      <c r="F52" s="10"/>
      <c r="G52" s="19"/>
      <c r="H52" s="18"/>
      <c r="I52" s="18"/>
      <c r="J52" s="10"/>
      <c r="K52" s="18"/>
      <c r="L52" s="10"/>
      <c r="M52" s="18"/>
      <c r="N52" s="10"/>
      <c r="O52" s="18"/>
      <c r="P52" s="10"/>
      <c r="Q52" s="18"/>
      <c r="R52" s="10"/>
      <c r="S52" s="18"/>
      <c r="T52" s="10"/>
      <c r="U52" s="18"/>
      <c r="V52" s="10"/>
      <c r="W52" s="18"/>
      <c r="X52" s="10"/>
      <c r="Y52" s="18"/>
      <c r="Z52" s="10"/>
      <c r="AA52" s="18">
        <v>470</v>
      </c>
      <c r="AB52" s="10">
        <f>+AA52*D52</f>
        <v>7050000</v>
      </c>
      <c r="AC52" s="18"/>
      <c r="AD52" s="10"/>
      <c r="AE52" s="10">
        <f>+AA52</f>
        <v>470</v>
      </c>
      <c r="AF52" s="18">
        <f>+AE52*D52</f>
        <v>7050000</v>
      </c>
      <c r="AG52" s="92">
        <f>+AE52*-1</f>
        <v>-470</v>
      </c>
      <c r="AH52" s="91">
        <f>+AG52*D52</f>
        <v>-7050000</v>
      </c>
    </row>
    <row r="53" spans="1:39">
      <c r="A53" s="8">
        <v>31</v>
      </c>
      <c r="B53" s="17" t="s">
        <v>233</v>
      </c>
      <c r="C53" s="8" t="s">
        <v>57</v>
      </c>
      <c r="D53" s="18">
        <v>15000</v>
      </c>
      <c r="E53" s="18">
        <v>215</v>
      </c>
      <c r="F53" s="10">
        <f t="shared" si="36"/>
        <v>3225000</v>
      </c>
      <c r="G53" s="19"/>
      <c r="H53" s="18">
        <f>G53*D53</f>
        <v>0</v>
      </c>
      <c r="I53" s="18"/>
      <c r="J53" s="10">
        <f t="shared" si="37"/>
        <v>0</v>
      </c>
      <c r="K53" s="18"/>
      <c r="L53" s="10">
        <f t="shared" ref="L53" si="333">+K53*$D53</f>
        <v>0</v>
      </c>
      <c r="M53" s="18"/>
      <c r="N53" s="10">
        <f t="shared" ref="N53" si="334">+M53*$D53</f>
        <v>0</v>
      </c>
      <c r="O53" s="18"/>
      <c r="P53" s="10">
        <f t="shared" ref="P53" si="335">+O53*$D53</f>
        <v>0</v>
      </c>
      <c r="Q53" s="18">
        <v>105</v>
      </c>
      <c r="R53" s="10">
        <f t="shared" ref="R53" si="336">+Q53*$D53</f>
        <v>1575000</v>
      </c>
      <c r="S53" s="18"/>
      <c r="T53" s="10">
        <f t="shared" ref="T53" si="337">+S53*$D53</f>
        <v>0</v>
      </c>
      <c r="U53" s="18"/>
      <c r="V53" s="10">
        <f t="shared" ref="V53" si="338">+U53*$D53</f>
        <v>0</v>
      </c>
      <c r="W53" s="18"/>
      <c r="X53" s="10">
        <f t="shared" ref="X53" si="339">+W53*$D53</f>
        <v>0</v>
      </c>
      <c r="Y53" s="18"/>
      <c r="Z53" s="10">
        <f t="shared" ref="Z53" si="340">+Y53*$D53</f>
        <v>0</v>
      </c>
      <c r="AA53" s="18"/>
      <c r="AB53" s="10">
        <f t="shared" ref="AB53" si="341">+AA53*$D53</f>
        <v>0</v>
      </c>
      <c r="AC53" s="18"/>
      <c r="AD53" s="10">
        <f t="shared" si="37"/>
        <v>0</v>
      </c>
      <c r="AE53" s="10">
        <f t="shared" si="121"/>
        <v>105</v>
      </c>
      <c r="AF53" s="18">
        <f>D53*AE53</f>
        <v>1575000</v>
      </c>
      <c r="AG53" s="10">
        <f>+E53-AE53</f>
        <v>110</v>
      </c>
      <c r="AH53" s="10">
        <f t="shared" si="48"/>
        <v>1650000</v>
      </c>
    </row>
    <row r="54" spans="1:39">
      <c r="A54" s="8">
        <v>32</v>
      </c>
      <c r="B54" s="17" t="s">
        <v>156</v>
      </c>
      <c r="C54" s="8" t="s">
        <v>57</v>
      </c>
      <c r="D54" s="18">
        <v>300000</v>
      </c>
      <c r="E54" s="18">
        <v>36</v>
      </c>
      <c r="F54" s="10">
        <f t="shared" si="36"/>
        <v>10800000</v>
      </c>
      <c r="G54" s="19"/>
      <c r="H54" s="18">
        <f t="shared" ref="H54:H55" si="342">G54*D54</f>
        <v>0</v>
      </c>
      <c r="I54" s="18"/>
      <c r="J54" s="10">
        <f t="shared" si="37"/>
        <v>0</v>
      </c>
      <c r="K54" s="18"/>
      <c r="L54" s="10">
        <f t="shared" ref="L54" si="343">+K54*$D54</f>
        <v>0</v>
      </c>
      <c r="M54" s="18"/>
      <c r="N54" s="10">
        <f t="shared" ref="N54" si="344">+M54*$D54</f>
        <v>0</v>
      </c>
      <c r="O54" s="18"/>
      <c r="P54" s="10">
        <f t="shared" ref="P54" si="345">+O54*$D54</f>
        <v>0</v>
      </c>
      <c r="Q54" s="18"/>
      <c r="R54" s="10">
        <f t="shared" ref="R54" si="346">+Q54*$D54</f>
        <v>0</v>
      </c>
      <c r="S54" s="18">
        <v>36</v>
      </c>
      <c r="T54" s="10">
        <f t="shared" ref="T54" si="347">+S54*$D54</f>
        <v>10800000</v>
      </c>
      <c r="U54" s="18"/>
      <c r="V54" s="10">
        <f t="shared" ref="V54" si="348">+U54*$D54</f>
        <v>0</v>
      </c>
      <c r="W54" s="18"/>
      <c r="X54" s="10">
        <f t="shared" ref="X54" si="349">+W54*$D54</f>
        <v>0</v>
      </c>
      <c r="Y54" s="18"/>
      <c r="Z54" s="10">
        <f t="shared" ref="Z54" si="350">+Y54*$D54</f>
        <v>0</v>
      </c>
      <c r="AA54" s="18"/>
      <c r="AB54" s="10">
        <f t="shared" ref="AB54" si="351">+AA54*$D54</f>
        <v>0</v>
      </c>
      <c r="AC54" s="18"/>
      <c r="AD54" s="10">
        <f t="shared" si="37"/>
        <v>0</v>
      </c>
      <c r="AE54" s="10">
        <f t="shared" si="121"/>
        <v>36</v>
      </c>
      <c r="AF54" s="18">
        <f>D54*AE54</f>
        <v>10800000</v>
      </c>
      <c r="AG54" s="10">
        <f>+E54-AE54</f>
        <v>0</v>
      </c>
      <c r="AH54" s="10">
        <f t="shared" si="48"/>
        <v>0</v>
      </c>
    </row>
    <row r="55" spans="1:39">
      <c r="A55" s="8">
        <v>33</v>
      </c>
      <c r="B55" s="17" t="s">
        <v>234</v>
      </c>
      <c r="C55" s="8" t="s">
        <v>57</v>
      </c>
      <c r="D55" s="18">
        <v>700000</v>
      </c>
      <c r="E55" s="18">
        <v>5</v>
      </c>
      <c r="F55" s="10">
        <f t="shared" si="36"/>
        <v>3500000</v>
      </c>
      <c r="G55" s="19"/>
      <c r="H55" s="18">
        <f t="shared" si="342"/>
        <v>0</v>
      </c>
      <c r="I55" s="18"/>
      <c r="J55" s="10">
        <f t="shared" si="37"/>
        <v>0</v>
      </c>
      <c r="K55" s="18"/>
      <c r="L55" s="10">
        <f t="shared" ref="L55:L56" si="352">+K55*$D55</f>
        <v>0</v>
      </c>
      <c r="M55" s="18"/>
      <c r="N55" s="10">
        <f t="shared" ref="N55:N56" si="353">+M55*$D55</f>
        <v>0</v>
      </c>
      <c r="O55" s="18"/>
      <c r="P55" s="10">
        <f t="shared" ref="P55:P56" si="354">+O55*$D55</f>
        <v>0</v>
      </c>
      <c r="Q55" s="18"/>
      <c r="R55" s="10">
        <f t="shared" ref="R55:R56" si="355">+Q55*$D55</f>
        <v>0</v>
      </c>
      <c r="S55" s="18">
        <v>5</v>
      </c>
      <c r="T55" s="10">
        <f t="shared" ref="T55:T56" si="356">+S55*$D55</f>
        <v>3500000</v>
      </c>
      <c r="U55" s="18"/>
      <c r="V55" s="10">
        <f t="shared" ref="V55:V56" si="357">+U55*$D55</f>
        <v>0</v>
      </c>
      <c r="W55" s="18"/>
      <c r="X55" s="10">
        <f t="shared" ref="X55:X56" si="358">+W55*$D55</f>
        <v>0</v>
      </c>
      <c r="Y55" s="18"/>
      <c r="Z55" s="10">
        <f t="shared" ref="Z55:Z56" si="359">+Y55*$D55</f>
        <v>0</v>
      </c>
      <c r="AA55" s="18"/>
      <c r="AB55" s="10">
        <f t="shared" ref="AB55:AB56" si="360">+AA55*$D55</f>
        <v>0</v>
      </c>
      <c r="AC55" s="18"/>
      <c r="AD55" s="10">
        <f t="shared" si="37"/>
        <v>0</v>
      </c>
      <c r="AE55" s="10">
        <f t="shared" si="121"/>
        <v>5</v>
      </c>
      <c r="AF55" s="18">
        <f>D55*AE55</f>
        <v>3500000</v>
      </c>
      <c r="AG55" s="10">
        <f>+E55-AE55</f>
        <v>0</v>
      </c>
      <c r="AH55" s="10">
        <f t="shared" si="48"/>
        <v>0</v>
      </c>
    </row>
    <row r="56" spans="1:39">
      <c r="A56" s="8">
        <v>34</v>
      </c>
      <c r="B56" s="17" t="s">
        <v>254</v>
      </c>
      <c r="C56" s="8" t="s">
        <v>255</v>
      </c>
      <c r="D56" s="18">
        <v>75000</v>
      </c>
      <c r="E56" s="18">
        <v>121</v>
      </c>
      <c r="F56" s="10">
        <f t="shared" si="36"/>
        <v>9075000</v>
      </c>
      <c r="G56" s="19"/>
      <c r="H56" s="18"/>
      <c r="I56" s="18"/>
      <c r="J56" s="10">
        <f t="shared" si="37"/>
        <v>0</v>
      </c>
      <c r="K56" s="18"/>
      <c r="L56" s="10">
        <f t="shared" si="352"/>
        <v>0</v>
      </c>
      <c r="M56" s="18"/>
      <c r="N56" s="10">
        <f t="shared" si="353"/>
        <v>0</v>
      </c>
      <c r="O56" s="18"/>
      <c r="P56" s="10">
        <f t="shared" si="354"/>
        <v>0</v>
      </c>
      <c r="Q56" s="18">
        <v>121</v>
      </c>
      <c r="R56" s="10">
        <f t="shared" si="355"/>
        <v>9075000</v>
      </c>
      <c r="S56" s="18"/>
      <c r="T56" s="10">
        <f t="shared" si="356"/>
        <v>0</v>
      </c>
      <c r="U56" s="18"/>
      <c r="V56" s="10">
        <f t="shared" si="357"/>
        <v>0</v>
      </c>
      <c r="W56" s="18"/>
      <c r="X56" s="10">
        <f t="shared" si="358"/>
        <v>0</v>
      </c>
      <c r="Y56" s="18"/>
      <c r="Z56" s="10">
        <f t="shared" si="359"/>
        <v>0</v>
      </c>
      <c r="AA56" s="18"/>
      <c r="AB56" s="10">
        <f t="shared" si="360"/>
        <v>0</v>
      </c>
      <c r="AC56" s="18"/>
      <c r="AD56" s="10">
        <f t="shared" si="37"/>
        <v>0</v>
      </c>
      <c r="AE56" s="10">
        <f t="shared" ref="AE56" si="361">+G56+I56+K56+M56+O56+Q56+S56+U56+W56+Y56+AA56+AC56</f>
        <v>121</v>
      </c>
      <c r="AF56" s="18">
        <f>D56*AE56</f>
        <v>9075000</v>
      </c>
      <c r="AG56" s="10">
        <f>+E56-AE56</f>
        <v>0</v>
      </c>
      <c r="AH56" s="10">
        <f t="shared" ref="AH56" si="362">+AG56*$D56</f>
        <v>0</v>
      </c>
    </row>
    <row r="57" spans="1:39">
      <c r="A57" s="12" t="s">
        <v>26</v>
      </c>
      <c r="B57" s="13" t="s">
        <v>46</v>
      </c>
      <c r="C57" s="12"/>
      <c r="D57" s="14"/>
      <c r="E57" s="14"/>
      <c r="F57" s="14">
        <f>SUM(F51:F56)</f>
        <v>32900000</v>
      </c>
      <c r="G57" s="15"/>
      <c r="H57" s="14">
        <f>SUM(H51:H56)</f>
        <v>0</v>
      </c>
      <c r="I57" s="15"/>
      <c r="J57" s="14">
        <f>SUM(J51:J56)</f>
        <v>0</v>
      </c>
      <c r="K57" s="15"/>
      <c r="L57" s="14">
        <f>SUM(L51:L53)</f>
        <v>0</v>
      </c>
      <c r="M57" s="15"/>
      <c r="N57" s="14">
        <f>SUM(N51:N53)</f>
        <v>0</v>
      </c>
      <c r="O57" s="15"/>
      <c r="P57" s="14">
        <f>SUM(P51:P53)</f>
        <v>6300000</v>
      </c>
      <c r="Q57" s="15"/>
      <c r="R57" s="14">
        <f>SUM(R51:R56)</f>
        <v>10650000</v>
      </c>
      <c r="S57" s="15"/>
      <c r="T57" s="14">
        <f>SUM(T51:T56)</f>
        <v>14300000</v>
      </c>
      <c r="U57" s="15"/>
      <c r="V57" s="14">
        <f>SUM(V51:V53)</f>
        <v>0</v>
      </c>
      <c r="W57" s="15"/>
      <c r="X57" s="14">
        <f>SUM(X51:X53)</f>
        <v>1650000</v>
      </c>
      <c r="Y57" s="15"/>
      <c r="Z57" s="14">
        <f>SUM(Z51:Z53)</f>
        <v>0</v>
      </c>
      <c r="AA57" s="15"/>
      <c r="AB57" s="14">
        <f>SUM(AB50:AD56)</f>
        <v>13200000</v>
      </c>
      <c r="AC57" s="15"/>
      <c r="AD57" s="14">
        <f>SUM(AD51:AD53)</f>
        <v>0</v>
      </c>
      <c r="AE57" s="15"/>
      <c r="AF57" s="14">
        <f>SUM(AF50:AF56)</f>
        <v>46100000</v>
      </c>
      <c r="AG57" s="15"/>
      <c r="AH57" s="14">
        <f>SUM(AH50:AH56)</f>
        <v>-13200000</v>
      </c>
    </row>
    <row r="58" spans="1:39">
      <c r="A58" s="12" t="s">
        <v>27</v>
      </c>
      <c r="B58" s="13" t="s">
        <v>81</v>
      </c>
      <c r="C58" s="12"/>
      <c r="D58" s="14"/>
      <c r="E58" s="14"/>
      <c r="F58" s="14">
        <f>+F49+F31+F25+F57</f>
        <v>59588578</v>
      </c>
      <c r="G58" s="15"/>
      <c r="H58" s="14">
        <f>+H49+H31+H25+H57</f>
        <v>0</v>
      </c>
      <c r="I58" s="15"/>
      <c r="J58" s="14">
        <f>+J49+J31+J25+J57</f>
        <v>0</v>
      </c>
      <c r="K58" s="15"/>
      <c r="L58" s="14">
        <f>+L49+L31+L25+L57</f>
        <v>0</v>
      </c>
      <c r="M58" s="15"/>
      <c r="N58" s="14">
        <f>+N49+N31+N25+N57</f>
        <v>0</v>
      </c>
      <c r="O58" s="15"/>
      <c r="P58" s="14">
        <f>+P49+P31+P25+P57</f>
        <v>6300000</v>
      </c>
      <c r="Q58" s="15"/>
      <c r="R58" s="14">
        <f>+R49+R31+R25+R57</f>
        <v>14676500</v>
      </c>
      <c r="S58" s="15"/>
      <c r="T58" s="14">
        <f>+T49+T31+T25+T57</f>
        <v>15920500</v>
      </c>
      <c r="U58" s="15"/>
      <c r="V58" s="14">
        <f>+V49+V31+V25+V57</f>
        <v>15611828</v>
      </c>
      <c r="W58" s="15"/>
      <c r="X58" s="14">
        <f>+X49+X31+X25+X57</f>
        <v>4844000</v>
      </c>
      <c r="Y58" s="15"/>
      <c r="Z58" s="14">
        <f>+Z49+Z31+Z25+Z57</f>
        <v>1106000</v>
      </c>
      <c r="AA58" s="15"/>
      <c r="AB58" s="14">
        <f>+AB49+AB31+AB25+AB57</f>
        <v>14321750.001599999</v>
      </c>
      <c r="AC58" s="15"/>
      <c r="AD58" s="14">
        <f>+AD49+AD31+AD25+AD57</f>
        <v>0</v>
      </c>
      <c r="AE58" s="15"/>
      <c r="AF58" s="14">
        <f>+AF49+AF31+AF25+AF57</f>
        <v>72780578.001599997</v>
      </c>
      <c r="AG58" s="15"/>
      <c r="AH58" s="14">
        <f>+AH49+AH31+AH25+AH57</f>
        <v>-13192000.001599999</v>
      </c>
      <c r="AM58" s="37"/>
    </row>
    <row r="59" spans="1:39">
      <c r="A59" s="8">
        <v>35</v>
      </c>
      <c r="B59" s="9" t="s">
        <v>16</v>
      </c>
      <c r="C59" s="8" t="s">
        <v>54</v>
      </c>
      <c r="D59" s="11">
        <v>50000</v>
      </c>
      <c r="E59" s="10">
        <v>30</v>
      </c>
      <c r="F59" s="10">
        <f t="shared" ref="F59:F73" si="363">+E59*D59</f>
        <v>1500000</v>
      </c>
      <c r="G59" s="11"/>
      <c r="H59" s="10">
        <f>+G59*D59</f>
        <v>0</v>
      </c>
      <c r="I59" s="10"/>
      <c r="J59" s="10">
        <f t="shared" ref="J59:AD61" si="364">+I59*$D59</f>
        <v>0</v>
      </c>
      <c r="K59" s="10"/>
      <c r="L59" s="10">
        <f t="shared" ref="L59" si="365">+K59*$D59</f>
        <v>0</v>
      </c>
      <c r="M59" s="10"/>
      <c r="N59" s="10">
        <f t="shared" ref="N59" si="366">+M59*$D59</f>
        <v>0</v>
      </c>
      <c r="O59" s="10">
        <v>30</v>
      </c>
      <c r="P59" s="10">
        <f t="shared" ref="P59" si="367">+O59*$D59</f>
        <v>1500000</v>
      </c>
      <c r="Q59" s="10"/>
      <c r="R59" s="10">
        <f t="shared" ref="R59" si="368">+Q59*$D59</f>
        <v>0</v>
      </c>
      <c r="S59" s="10"/>
      <c r="T59" s="10">
        <f t="shared" ref="T59" si="369">+S59*$D59</f>
        <v>0</v>
      </c>
      <c r="U59" s="10"/>
      <c r="V59" s="10">
        <f t="shared" ref="V59" si="370">+U59*$D59</f>
        <v>0</v>
      </c>
      <c r="W59" s="10"/>
      <c r="X59" s="10">
        <f t="shared" ref="X59" si="371">+W59*$D59</f>
        <v>0</v>
      </c>
      <c r="Y59" s="10"/>
      <c r="Z59" s="10">
        <f t="shared" ref="Z59" si="372">+Y59*$D59</f>
        <v>0</v>
      </c>
      <c r="AA59" s="10"/>
      <c r="AB59" s="10">
        <f t="shared" ref="AB59" si="373">+AA59*$D59</f>
        <v>0</v>
      </c>
      <c r="AC59" s="10"/>
      <c r="AD59" s="10">
        <f t="shared" si="364"/>
        <v>0</v>
      </c>
      <c r="AE59" s="10">
        <f t="shared" ref="AE59:AE73" si="374">+G59+I59+K59+M59+O59+Q59+S59+U59+W59+Y59+AA59+AC59</f>
        <v>30</v>
      </c>
      <c r="AF59" s="10">
        <f>+AE59*D59</f>
        <v>1500000</v>
      </c>
      <c r="AG59" s="10">
        <f>+E59-AE59</f>
        <v>0</v>
      </c>
      <c r="AH59" s="10">
        <f t="shared" ref="AH59:AH73" si="375">+AG59*$D59</f>
        <v>0</v>
      </c>
    </row>
    <row r="60" spans="1:39">
      <c r="A60" s="8">
        <v>36</v>
      </c>
      <c r="B60" s="9" t="s">
        <v>17</v>
      </c>
      <c r="C60" s="8" t="s">
        <v>54</v>
      </c>
      <c r="D60" s="11">
        <v>35000</v>
      </c>
      <c r="E60" s="10">
        <v>40</v>
      </c>
      <c r="F60" s="10">
        <f t="shared" si="363"/>
        <v>1400000</v>
      </c>
      <c r="G60" s="11"/>
      <c r="H60" s="10">
        <f>+G60*D60</f>
        <v>0</v>
      </c>
      <c r="I60" s="10"/>
      <c r="J60" s="10">
        <f t="shared" si="364"/>
        <v>0</v>
      </c>
      <c r="K60" s="10"/>
      <c r="L60" s="10">
        <f t="shared" ref="L60" si="376">+K60*$D60</f>
        <v>0</v>
      </c>
      <c r="M60" s="10"/>
      <c r="N60" s="10">
        <f t="shared" ref="N60" si="377">+M60*$D60</f>
        <v>0</v>
      </c>
      <c r="O60" s="10"/>
      <c r="P60" s="10">
        <f t="shared" ref="P60" si="378">+O60*$D60</f>
        <v>0</v>
      </c>
      <c r="Q60" s="10"/>
      <c r="R60" s="10">
        <f t="shared" ref="R60" si="379">+Q60*$D60</f>
        <v>0</v>
      </c>
      <c r="S60" s="10"/>
      <c r="T60" s="10">
        <f t="shared" ref="T60" si="380">+S60*$D60</f>
        <v>0</v>
      </c>
      <c r="U60" s="10"/>
      <c r="V60" s="10">
        <f t="shared" ref="V60" si="381">+U60*$D60</f>
        <v>0</v>
      </c>
      <c r="W60" s="10"/>
      <c r="X60" s="10">
        <f t="shared" ref="X60" si="382">+W60*$D60</f>
        <v>0</v>
      </c>
      <c r="Y60" s="10">
        <v>40</v>
      </c>
      <c r="Z60" s="10">
        <f t="shared" ref="Z60" si="383">+Y60*$D60</f>
        <v>1400000</v>
      </c>
      <c r="AA60" s="10"/>
      <c r="AB60" s="10">
        <f t="shared" ref="AB60" si="384">+AA60*$D60</f>
        <v>0</v>
      </c>
      <c r="AC60" s="10"/>
      <c r="AD60" s="10">
        <f t="shared" si="364"/>
        <v>0</v>
      </c>
      <c r="AE60" s="10">
        <f t="shared" si="374"/>
        <v>40</v>
      </c>
      <c r="AF60" s="10">
        <f>+AE60*D60</f>
        <v>1400000</v>
      </c>
      <c r="AG60" s="10">
        <f>+E60-AE60</f>
        <v>0</v>
      </c>
      <c r="AH60" s="10">
        <f t="shared" si="375"/>
        <v>0</v>
      </c>
    </row>
    <row r="61" spans="1:39">
      <c r="A61" s="8">
        <v>37</v>
      </c>
      <c r="B61" s="20" t="s">
        <v>5</v>
      </c>
      <c r="C61" s="8" t="s">
        <v>53</v>
      </c>
      <c r="D61" s="10">
        <v>54800</v>
      </c>
      <c r="E61" s="10">
        <v>858</v>
      </c>
      <c r="F61" s="10">
        <f t="shared" si="363"/>
        <v>47018400</v>
      </c>
      <c r="G61" s="11">
        <v>176</v>
      </c>
      <c r="H61" s="10">
        <f>+G61*D61</f>
        <v>9644800</v>
      </c>
      <c r="I61" s="10">
        <v>112</v>
      </c>
      <c r="J61" s="10">
        <f t="shared" si="364"/>
        <v>6137600</v>
      </c>
      <c r="K61" s="10">
        <v>126</v>
      </c>
      <c r="L61" s="10">
        <f t="shared" ref="L61" si="385">+K61*$D61</f>
        <v>6904800</v>
      </c>
      <c r="M61" s="10">
        <v>140</v>
      </c>
      <c r="N61" s="10">
        <f t="shared" ref="N61" si="386">+M61*$D61</f>
        <v>7672000</v>
      </c>
      <c r="O61" s="10"/>
      <c r="P61" s="10">
        <f t="shared" ref="P61" si="387">+O61*$D61</f>
        <v>0</v>
      </c>
      <c r="Q61" s="10"/>
      <c r="R61" s="10">
        <f t="shared" ref="R61" si="388">+Q61*$D61</f>
        <v>0</v>
      </c>
      <c r="S61" s="10"/>
      <c r="T61" s="10">
        <f t="shared" ref="T61" si="389">+S61*$D61</f>
        <v>0</v>
      </c>
      <c r="U61" s="10"/>
      <c r="V61" s="10">
        <f t="shared" ref="V61" si="390">+U61*$D61</f>
        <v>0</v>
      </c>
      <c r="W61" s="10"/>
      <c r="X61" s="10">
        <f t="shared" ref="X61" si="391">+W61*$D61</f>
        <v>0</v>
      </c>
      <c r="Y61" s="10"/>
      <c r="Z61" s="10">
        <f t="shared" ref="Z61" si="392">+Y61*$D61</f>
        <v>0</v>
      </c>
      <c r="AA61" s="10">
        <v>304</v>
      </c>
      <c r="AB61" s="10">
        <f t="shared" ref="AB61:AB62" si="393">+AA61*$D61</f>
        <v>16659200</v>
      </c>
      <c r="AC61" s="10"/>
      <c r="AD61" s="10">
        <f t="shared" si="364"/>
        <v>0</v>
      </c>
      <c r="AE61" s="10">
        <f t="shared" si="374"/>
        <v>858</v>
      </c>
      <c r="AF61" s="10">
        <f>+AE61*D61</f>
        <v>47018400</v>
      </c>
      <c r="AG61" s="10">
        <f>+E61-AE61</f>
        <v>0</v>
      </c>
      <c r="AH61" s="10">
        <f t="shared" si="375"/>
        <v>0</v>
      </c>
    </row>
    <row r="62" spans="1:39">
      <c r="A62" s="8">
        <v>38</v>
      </c>
      <c r="B62" s="9" t="s">
        <v>78</v>
      </c>
      <c r="C62" s="8" t="s">
        <v>53</v>
      </c>
      <c r="D62" s="10">
        <v>17000</v>
      </c>
      <c r="E62" s="10">
        <v>3559</v>
      </c>
      <c r="F62" s="10">
        <f t="shared" si="363"/>
        <v>60503000</v>
      </c>
      <c r="G62" s="11"/>
      <c r="H62" s="10">
        <f>+G62*D62</f>
        <v>0</v>
      </c>
      <c r="I62" s="10"/>
      <c r="J62" s="10">
        <f>+I62*$D62</f>
        <v>0</v>
      </c>
      <c r="K62" s="10"/>
      <c r="L62" s="10">
        <f t="shared" ref="L62" si="394">+K62*$D62</f>
        <v>0</v>
      </c>
      <c r="M62" s="10"/>
      <c r="N62" s="10">
        <f t="shared" ref="N62" si="395">+M62*$D62</f>
        <v>0</v>
      </c>
      <c r="O62" s="10">
        <v>409</v>
      </c>
      <c r="P62" s="10">
        <f t="shared" ref="P62" si="396">+O62*$D62</f>
        <v>6953000</v>
      </c>
      <c r="Q62" s="10">
        <v>693</v>
      </c>
      <c r="R62" s="10">
        <f t="shared" ref="R62" si="397">+Q62*$D62</f>
        <v>11781000</v>
      </c>
      <c r="S62" s="10">
        <v>582</v>
      </c>
      <c r="T62" s="10">
        <f t="shared" ref="T62" si="398">+S62*$D62</f>
        <v>9894000</v>
      </c>
      <c r="U62" s="10">
        <v>511</v>
      </c>
      <c r="V62" s="10">
        <f t="shared" ref="V62" si="399">+U62*$D62</f>
        <v>8687000</v>
      </c>
      <c r="W62" s="10">
        <v>344</v>
      </c>
      <c r="X62" s="10">
        <f t="shared" ref="X62" si="400">+W62*$D62</f>
        <v>5848000</v>
      </c>
      <c r="Y62" s="10">
        <v>244</v>
      </c>
      <c r="Z62" s="10">
        <f t="shared" ref="Z62" si="401">+Y62*$D62</f>
        <v>4148000</v>
      </c>
      <c r="AA62" s="10"/>
      <c r="AB62" s="10">
        <f t="shared" si="393"/>
        <v>0</v>
      </c>
      <c r="AC62" s="10"/>
      <c r="AD62" s="10">
        <f>+AC62*$D62</f>
        <v>0</v>
      </c>
      <c r="AE62" s="10">
        <f t="shared" si="374"/>
        <v>2783</v>
      </c>
      <c r="AF62" s="10">
        <f>+AE62*D62</f>
        <v>47311000</v>
      </c>
      <c r="AG62" s="10">
        <f>+E62-AE62</f>
        <v>776</v>
      </c>
      <c r="AH62" s="10">
        <f t="shared" si="375"/>
        <v>13192000</v>
      </c>
    </row>
    <row r="63" spans="1:39">
      <c r="A63" s="12" t="s">
        <v>28</v>
      </c>
      <c r="B63" s="13" t="s">
        <v>0</v>
      </c>
      <c r="C63" s="21"/>
      <c r="D63" s="14"/>
      <c r="E63" s="14"/>
      <c r="F63" s="14">
        <f>SUM(F59:F62)</f>
        <v>110421400</v>
      </c>
      <c r="G63" s="15"/>
      <c r="H63" s="14">
        <f>SUM(H59:H62)</f>
        <v>9644800</v>
      </c>
      <c r="I63" s="15"/>
      <c r="J63" s="14">
        <f>SUM(J59:J62)</f>
        <v>6137600</v>
      </c>
      <c r="K63" s="15"/>
      <c r="L63" s="14">
        <f t="shared" ref="L63" si="402">SUM(L59:L62)</f>
        <v>6904800</v>
      </c>
      <c r="M63" s="15"/>
      <c r="N63" s="14">
        <f t="shared" ref="N63" si="403">SUM(N59:N62)</f>
        <v>7672000</v>
      </c>
      <c r="O63" s="15"/>
      <c r="P63" s="14">
        <f t="shared" ref="P63" si="404">SUM(P59:P62)</f>
        <v>8453000</v>
      </c>
      <c r="Q63" s="15"/>
      <c r="R63" s="14">
        <f t="shared" ref="R63" si="405">SUM(R59:R62)</f>
        <v>11781000</v>
      </c>
      <c r="S63" s="15"/>
      <c r="T63" s="14">
        <f t="shared" ref="T63" si="406">SUM(T59:T62)</f>
        <v>9894000</v>
      </c>
      <c r="U63" s="15"/>
      <c r="V63" s="14">
        <f t="shared" ref="V63" si="407">SUM(V59:V62)</f>
        <v>8687000</v>
      </c>
      <c r="W63" s="15"/>
      <c r="X63" s="14">
        <f t="shared" ref="X63" si="408">SUM(X59:X62)</f>
        <v>5848000</v>
      </c>
      <c r="Y63" s="15"/>
      <c r="Z63" s="14">
        <f t="shared" ref="Z63" si="409">SUM(Z59:Z62)</f>
        <v>5548000</v>
      </c>
      <c r="AA63" s="15"/>
      <c r="AB63" s="14">
        <f t="shared" ref="AB63" si="410">SUM(AB59:AB62)</f>
        <v>16659200</v>
      </c>
      <c r="AC63" s="15"/>
      <c r="AD63" s="14">
        <f>SUM(AD59:AD62)</f>
        <v>0</v>
      </c>
      <c r="AE63" s="15"/>
      <c r="AF63" s="14">
        <f>SUM(AF59:AF62)</f>
        <v>97229400</v>
      </c>
      <c r="AG63" s="15"/>
      <c r="AH63" s="14">
        <f>SUM(AH59:AH62)</f>
        <v>13192000</v>
      </c>
      <c r="AM63" s="37"/>
    </row>
    <row r="64" spans="1:39">
      <c r="A64" s="8">
        <v>39</v>
      </c>
      <c r="B64" s="9" t="s">
        <v>77</v>
      </c>
      <c r="C64" s="8" t="s">
        <v>75</v>
      </c>
      <c r="D64" s="10">
        <v>500</v>
      </c>
      <c r="E64" s="10">
        <v>8940</v>
      </c>
      <c r="F64" s="10">
        <f t="shared" si="363"/>
        <v>4470000</v>
      </c>
      <c r="G64" s="10"/>
      <c r="H64" s="10">
        <f>D64*G64</f>
        <v>0</v>
      </c>
      <c r="I64" s="10"/>
      <c r="J64" s="10">
        <f>+I64*$D64</f>
        <v>0</v>
      </c>
      <c r="K64" s="10"/>
      <c r="L64" s="10">
        <f t="shared" ref="L64" si="411">+K64*$D64</f>
        <v>0</v>
      </c>
      <c r="M64" s="10"/>
      <c r="N64" s="10">
        <f t="shared" ref="N64" si="412">+M64*$D64</f>
        <v>0</v>
      </c>
      <c r="O64" s="10">
        <v>1152</v>
      </c>
      <c r="P64" s="10">
        <f t="shared" ref="P64" si="413">+O64*$D64</f>
        <v>576000</v>
      </c>
      <c r="Q64" s="10">
        <v>720</v>
      </c>
      <c r="R64" s="10">
        <f t="shared" ref="R64" si="414">+Q64*$D64</f>
        <v>360000</v>
      </c>
      <c r="S64" s="10">
        <v>241</v>
      </c>
      <c r="T64" s="10">
        <f t="shared" ref="T64" si="415">+S64*$D64</f>
        <v>120500</v>
      </c>
      <c r="U64" s="10">
        <f>559+559</f>
        <v>1118</v>
      </c>
      <c r="V64" s="10">
        <f t="shared" ref="V64" si="416">+U64*$D64</f>
        <v>559000</v>
      </c>
      <c r="W64" s="10">
        <v>2245</v>
      </c>
      <c r="X64" s="10">
        <f t="shared" ref="X64" si="417">+W64*$D64</f>
        <v>1122500</v>
      </c>
      <c r="Y64" s="10">
        <v>3464</v>
      </c>
      <c r="Z64" s="10">
        <f t="shared" ref="Z64" si="418">+Y64*$D64</f>
        <v>1732000</v>
      </c>
      <c r="AA64" s="10"/>
      <c r="AB64" s="10">
        <f t="shared" ref="AB64" si="419">+AA64*$D64</f>
        <v>0</v>
      </c>
      <c r="AC64" s="10"/>
      <c r="AD64" s="10">
        <f>+AC64*$D64</f>
        <v>0</v>
      </c>
      <c r="AE64" s="10">
        <f t="shared" si="374"/>
        <v>8940</v>
      </c>
      <c r="AF64" s="10">
        <f t="shared" ref="AF64:AF69" si="420">+AE64*D64</f>
        <v>4470000</v>
      </c>
      <c r="AG64" s="10">
        <f t="shared" ref="AG64:AG69" si="421">+E64-AE64</f>
        <v>0</v>
      </c>
      <c r="AH64" s="10">
        <f t="shared" si="375"/>
        <v>0</v>
      </c>
    </row>
    <row r="65" spans="1:39">
      <c r="A65" s="8">
        <v>40</v>
      </c>
      <c r="B65" s="17" t="s">
        <v>76</v>
      </c>
      <c r="C65" s="8" t="s">
        <v>75</v>
      </c>
      <c r="D65" s="10">
        <v>500</v>
      </c>
      <c r="E65" s="10">
        <v>3893</v>
      </c>
      <c r="F65" s="10">
        <f t="shared" si="363"/>
        <v>1946500</v>
      </c>
      <c r="G65" s="11"/>
      <c r="H65" s="10">
        <f>+G65*D65</f>
        <v>0</v>
      </c>
      <c r="I65" s="10"/>
      <c r="J65" s="10">
        <f t="shared" ref="J65:AD73" si="422">+I65*$D65</f>
        <v>0</v>
      </c>
      <c r="K65" s="10"/>
      <c r="L65" s="10">
        <f t="shared" ref="L65" si="423">+K65*$D65</f>
        <v>0</v>
      </c>
      <c r="M65" s="10"/>
      <c r="N65" s="10">
        <f t="shared" ref="N65" si="424">+M65*$D65</f>
        <v>0</v>
      </c>
      <c r="O65" s="10">
        <v>603</v>
      </c>
      <c r="P65" s="10">
        <f t="shared" ref="P65" si="425">+O65*$D65</f>
        <v>301500</v>
      </c>
      <c r="Q65" s="10">
        <v>148</v>
      </c>
      <c r="R65" s="10">
        <f t="shared" ref="R65" si="426">+Q65*$D65</f>
        <v>74000</v>
      </c>
      <c r="S65" s="10">
        <v>1354</v>
      </c>
      <c r="T65" s="10">
        <f t="shared" ref="T65" si="427">+S65*$D65</f>
        <v>677000</v>
      </c>
      <c r="U65" s="10">
        <v>186</v>
      </c>
      <c r="V65" s="10">
        <f t="shared" ref="V65" si="428">+U65*$D65</f>
        <v>93000</v>
      </c>
      <c r="W65" s="10">
        <v>1146</v>
      </c>
      <c r="X65" s="10">
        <f t="shared" ref="X65" si="429">+W65*$D65</f>
        <v>573000</v>
      </c>
      <c r="Y65" s="10"/>
      <c r="Z65" s="10">
        <f t="shared" ref="Z65" si="430">+Y65*$D65</f>
        <v>0</v>
      </c>
      <c r="AA65" s="10"/>
      <c r="AB65" s="10">
        <f t="shared" ref="AB65" si="431">+AA65*$D65</f>
        <v>0</v>
      </c>
      <c r="AC65" s="10"/>
      <c r="AD65" s="10">
        <f t="shared" si="422"/>
        <v>0</v>
      </c>
      <c r="AE65" s="10">
        <f t="shared" si="374"/>
        <v>3437</v>
      </c>
      <c r="AF65" s="10">
        <f t="shared" si="420"/>
        <v>1718500</v>
      </c>
      <c r="AG65" s="10">
        <f t="shared" si="421"/>
        <v>456</v>
      </c>
      <c r="AH65" s="10">
        <f t="shared" si="375"/>
        <v>228000</v>
      </c>
    </row>
    <row r="66" spans="1:39">
      <c r="A66" s="8">
        <v>41</v>
      </c>
      <c r="B66" s="17" t="s">
        <v>74</v>
      </c>
      <c r="C66" s="8" t="s">
        <v>75</v>
      </c>
      <c r="D66" s="10">
        <v>500</v>
      </c>
      <c r="E66" s="10">
        <v>6777</v>
      </c>
      <c r="F66" s="10">
        <f t="shared" si="363"/>
        <v>3388500</v>
      </c>
      <c r="G66" s="11"/>
      <c r="H66" s="10">
        <f>+G66*D66</f>
        <v>0</v>
      </c>
      <c r="I66" s="10"/>
      <c r="J66" s="10">
        <f t="shared" si="422"/>
        <v>0</v>
      </c>
      <c r="K66" s="10"/>
      <c r="L66" s="10">
        <f t="shared" ref="L66" si="432">+K66*$D66</f>
        <v>0</v>
      </c>
      <c r="M66" s="10"/>
      <c r="N66" s="10">
        <f t="shared" ref="N66" si="433">+M66*$D66</f>
        <v>0</v>
      </c>
      <c r="O66" s="10">
        <v>2619</v>
      </c>
      <c r="P66" s="10">
        <f t="shared" ref="P66" si="434">+O66*$D66</f>
        <v>1309500</v>
      </c>
      <c r="Q66" s="10">
        <v>2002</v>
      </c>
      <c r="R66" s="10">
        <f t="shared" ref="R66" si="435">+Q66*$D66</f>
        <v>1001000</v>
      </c>
      <c r="S66" s="10">
        <v>2612</v>
      </c>
      <c r="T66" s="10">
        <f t="shared" ref="T66" si="436">+S66*$D66</f>
        <v>1306000</v>
      </c>
      <c r="U66" s="10"/>
      <c r="V66" s="10">
        <f t="shared" ref="V66" si="437">+U66*$D66</f>
        <v>0</v>
      </c>
      <c r="W66" s="10"/>
      <c r="X66" s="10">
        <f t="shared" ref="X66" si="438">+W66*$D66</f>
        <v>0</v>
      </c>
      <c r="Y66" s="10"/>
      <c r="Z66" s="10">
        <f t="shared" ref="Z66" si="439">+Y66*$D66</f>
        <v>0</v>
      </c>
      <c r="AA66" s="10"/>
      <c r="AB66" s="10">
        <f t="shared" ref="AB66" si="440">+AA66*$D66</f>
        <v>0</v>
      </c>
      <c r="AC66" s="10"/>
      <c r="AD66" s="10">
        <f t="shared" si="422"/>
        <v>0</v>
      </c>
      <c r="AE66" s="10">
        <f t="shared" si="374"/>
        <v>7233</v>
      </c>
      <c r="AF66" s="10">
        <f t="shared" si="420"/>
        <v>3616500</v>
      </c>
      <c r="AG66" s="10">
        <f t="shared" si="421"/>
        <v>-456</v>
      </c>
      <c r="AH66" s="10">
        <f t="shared" si="375"/>
        <v>-228000</v>
      </c>
    </row>
    <row r="67" spans="1:39">
      <c r="A67" s="8">
        <v>42</v>
      </c>
      <c r="B67" s="17" t="s">
        <v>73</v>
      </c>
      <c r="C67" s="8" t="s">
        <v>75</v>
      </c>
      <c r="D67" s="10">
        <v>500</v>
      </c>
      <c r="E67" s="10">
        <v>23302</v>
      </c>
      <c r="F67" s="10">
        <f t="shared" si="363"/>
        <v>11651000</v>
      </c>
      <c r="G67" s="11"/>
      <c r="H67" s="10">
        <f>+G67*D67</f>
        <v>0</v>
      </c>
      <c r="I67" s="10"/>
      <c r="J67" s="10">
        <f t="shared" si="422"/>
        <v>0</v>
      </c>
      <c r="K67" s="10"/>
      <c r="L67" s="10">
        <f t="shared" ref="L67" si="441">+K67*$D67</f>
        <v>0</v>
      </c>
      <c r="M67" s="10"/>
      <c r="N67" s="10">
        <f t="shared" ref="N67" si="442">+M67*$D67</f>
        <v>0</v>
      </c>
      <c r="O67" s="10">
        <v>2729</v>
      </c>
      <c r="P67" s="10">
        <f t="shared" ref="P67" si="443">+O67*$D67</f>
        <v>1364500</v>
      </c>
      <c r="Q67" s="10">
        <v>3992</v>
      </c>
      <c r="R67" s="10">
        <f t="shared" ref="R67" si="444">+Q67*$D67</f>
        <v>1996000</v>
      </c>
      <c r="S67" s="10">
        <v>7958</v>
      </c>
      <c r="T67" s="10">
        <f t="shared" ref="T67" si="445">+S67*$D67</f>
        <v>3979000</v>
      </c>
      <c r="U67" s="10">
        <f>3780+337+852</f>
        <v>4969</v>
      </c>
      <c r="V67" s="10">
        <f t="shared" ref="V67" si="446">+U67*$D67</f>
        <v>2484500</v>
      </c>
      <c r="W67" s="10">
        <v>3420</v>
      </c>
      <c r="X67" s="10">
        <f t="shared" ref="X67" si="447">+W67*$D67</f>
        <v>1710000</v>
      </c>
      <c r="Y67" s="10">
        <v>234</v>
      </c>
      <c r="Z67" s="10">
        <f t="shared" ref="Z67" si="448">+Y67*$D67</f>
        <v>117000</v>
      </c>
      <c r="AA67" s="10"/>
      <c r="AB67" s="10">
        <f t="shared" ref="AB67" si="449">+AA67*$D67</f>
        <v>0</v>
      </c>
      <c r="AC67" s="10"/>
      <c r="AD67" s="10">
        <f t="shared" si="422"/>
        <v>0</v>
      </c>
      <c r="AE67" s="10">
        <f t="shared" si="374"/>
        <v>23302</v>
      </c>
      <c r="AF67" s="10">
        <f t="shared" si="420"/>
        <v>11651000</v>
      </c>
      <c r="AG67" s="10">
        <f t="shared" si="421"/>
        <v>0</v>
      </c>
      <c r="AH67" s="10">
        <f t="shared" si="375"/>
        <v>0</v>
      </c>
    </row>
    <row r="68" spans="1:39">
      <c r="A68" s="8">
        <v>43</v>
      </c>
      <c r="B68" s="9" t="s">
        <v>98</v>
      </c>
      <c r="C68" s="8" t="s">
        <v>57</v>
      </c>
      <c r="D68" s="10">
        <v>600</v>
      </c>
      <c r="E68" s="10">
        <v>6674</v>
      </c>
      <c r="F68" s="10">
        <f t="shared" si="363"/>
        <v>4004400</v>
      </c>
      <c r="G68" s="11"/>
      <c r="H68" s="10">
        <f>+G68*D68</f>
        <v>0</v>
      </c>
      <c r="I68" s="10"/>
      <c r="J68" s="10">
        <f t="shared" si="422"/>
        <v>0</v>
      </c>
      <c r="K68" s="10"/>
      <c r="L68" s="10">
        <f t="shared" ref="L68" si="450">+K68*$D68</f>
        <v>0</v>
      </c>
      <c r="M68" s="10"/>
      <c r="N68" s="10">
        <f t="shared" ref="N68" si="451">+M68*$D68</f>
        <v>0</v>
      </c>
      <c r="O68" s="10">
        <v>3337</v>
      </c>
      <c r="P68" s="10">
        <f t="shared" ref="P68" si="452">+O68*$D68</f>
        <v>2002200</v>
      </c>
      <c r="Q68" s="10"/>
      <c r="R68" s="10">
        <f t="shared" ref="R68" si="453">+Q68*$D68</f>
        <v>0</v>
      </c>
      <c r="S68" s="10">
        <v>49</v>
      </c>
      <c r="T68" s="10">
        <f t="shared" ref="T68" si="454">+S68*$D68</f>
        <v>29400</v>
      </c>
      <c r="U68" s="10">
        <v>3288</v>
      </c>
      <c r="V68" s="10">
        <f t="shared" ref="V68" si="455">+U68*$D68</f>
        <v>1972800</v>
      </c>
      <c r="W68" s="10"/>
      <c r="X68" s="10">
        <f t="shared" ref="X68" si="456">+W68*$D68</f>
        <v>0</v>
      </c>
      <c r="Y68" s="10"/>
      <c r="Z68" s="10">
        <f t="shared" ref="Z68" si="457">+Y68*$D68</f>
        <v>0</v>
      </c>
      <c r="AA68" s="10"/>
      <c r="AB68" s="10">
        <f t="shared" ref="AB68" si="458">+AA68*$D68</f>
        <v>0</v>
      </c>
      <c r="AC68" s="10"/>
      <c r="AD68" s="10">
        <f t="shared" si="422"/>
        <v>0</v>
      </c>
      <c r="AE68" s="10">
        <f t="shared" si="374"/>
        <v>6674</v>
      </c>
      <c r="AF68" s="10">
        <f t="shared" si="420"/>
        <v>4004400</v>
      </c>
      <c r="AG68" s="10">
        <f t="shared" si="421"/>
        <v>0</v>
      </c>
      <c r="AH68" s="10">
        <f t="shared" si="375"/>
        <v>0</v>
      </c>
    </row>
    <row r="69" spans="1:39">
      <c r="A69" s="8">
        <v>44</v>
      </c>
      <c r="B69" s="9" t="s">
        <v>97</v>
      </c>
      <c r="C69" s="8" t="s">
        <v>57</v>
      </c>
      <c r="D69" s="10">
        <v>600</v>
      </c>
      <c r="E69" s="10">
        <v>26</v>
      </c>
      <c r="F69" s="10">
        <f t="shared" si="363"/>
        <v>15600</v>
      </c>
      <c r="G69" s="11"/>
      <c r="H69" s="10">
        <f>+G69*D69</f>
        <v>0</v>
      </c>
      <c r="I69" s="10"/>
      <c r="J69" s="10">
        <f t="shared" si="422"/>
        <v>0</v>
      </c>
      <c r="K69" s="10"/>
      <c r="L69" s="10">
        <f t="shared" ref="L69" si="459">+K69*$D69</f>
        <v>0</v>
      </c>
      <c r="M69" s="10"/>
      <c r="N69" s="10">
        <f t="shared" ref="N69" si="460">+M69*$D69</f>
        <v>0</v>
      </c>
      <c r="O69" s="10"/>
      <c r="P69" s="10">
        <f t="shared" ref="P69" si="461">+O69*$D69</f>
        <v>0</v>
      </c>
      <c r="Q69" s="10">
        <v>26</v>
      </c>
      <c r="R69" s="10">
        <f t="shared" ref="R69" si="462">+Q69*$D69</f>
        <v>15600</v>
      </c>
      <c r="S69" s="10"/>
      <c r="T69" s="10">
        <f t="shared" ref="T69" si="463">+S69*$D69</f>
        <v>0</v>
      </c>
      <c r="U69" s="10"/>
      <c r="V69" s="10">
        <f t="shared" ref="V69" si="464">+U69*$D69</f>
        <v>0</v>
      </c>
      <c r="W69" s="10"/>
      <c r="X69" s="10">
        <f t="shared" ref="X69" si="465">+W69*$D69</f>
        <v>0</v>
      </c>
      <c r="Y69" s="10"/>
      <c r="Z69" s="10">
        <f t="shared" ref="Z69" si="466">+Y69*$D69</f>
        <v>0</v>
      </c>
      <c r="AA69" s="10"/>
      <c r="AB69" s="10">
        <f t="shared" ref="AB69" si="467">+AA69*$D69</f>
        <v>0</v>
      </c>
      <c r="AC69" s="10"/>
      <c r="AD69" s="10">
        <f t="shared" si="422"/>
        <v>0</v>
      </c>
      <c r="AE69" s="10">
        <f t="shared" si="374"/>
        <v>26</v>
      </c>
      <c r="AF69" s="10">
        <f t="shared" si="420"/>
        <v>15600</v>
      </c>
      <c r="AG69" s="10">
        <f t="shared" si="421"/>
        <v>0</v>
      </c>
      <c r="AH69" s="10">
        <f t="shared" si="375"/>
        <v>0</v>
      </c>
    </row>
    <row r="70" spans="1:39">
      <c r="A70" s="12" t="s">
        <v>29</v>
      </c>
      <c r="B70" s="13" t="s">
        <v>47</v>
      </c>
      <c r="C70" s="12"/>
      <c r="D70" s="14"/>
      <c r="E70" s="14"/>
      <c r="F70" s="14">
        <f>SUM(F64:F69)</f>
        <v>25476000</v>
      </c>
      <c r="G70" s="15"/>
      <c r="H70" s="14">
        <f>SUM(H64:H69)</f>
        <v>0</v>
      </c>
      <c r="I70" s="15"/>
      <c r="J70" s="14">
        <f>SUM(J64:J69)</f>
        <v>0</v>
      </c>
      <c r="K70" s="15"/>
      <c r="L70" s="14">
        <f t="shared" ref="L70" si="468">SUM(L64:L69)</f>
        <v>0</v>
      </c>
      <c r="M70" s="15"/>
      <c r="N70" s="14">
        <f t="shared" ref="N70" si="469">SUM(N64:N69)</f>
        <v>0</v>
      </c>
      <c r="O70" s="15"/>
      <c r="P70" s="14">
        <f t="shared" ref="P70" si="470">SUM(P64:P69)</f>
        <v>5553700</v>
      </c>
      <c r="Q70" s="15"/>
      <c r="R70" s="14">
        <f t="shared" ref="R70" si="471">SUM(R64:R69)</f>
        <v>3446600</v>
      </c>
      <c r="S70" s="15"/>
      <c r="T70" s="14">
        <f t="shared" ref="T70" si="472">SUM(T64:T69)</f>
        <v>6111900</v>
      </c>
      <c r="U70" s="15"/>
      <c r="V70" s="14">
        <f t="shared" ref="V70" si="473">SUM(V64:V69)</f>
        <v>5109300</v>
      </c>
      <c r="W70" s="15"/>
      <c r="X70" s="14">
        <f t="shared" ref="X70" si="474">SUM(X64:X69)</f>
        <v>3405500</v>
      </c>
      <c r="Y70" s="15"/>
      <c r="Z70" s="14">
        <f t="shared" ref="Z70" si="475">SUM(Z64:Z69)</f>
        <v>1849000</v>
      </c>
      <c r="AA70" s="15"/>
      <c r="AB70" s="14">
        <f t="shared" ref="AB70" si="476">SUM(AB64:AB69)</f>
        <v>0</v>
      </c>
      <c r="AC70" s="15"/>
      <c r="AD70" s="14">
        <f>SUM(AD64:AD69)</f>
        <v>0</v>
      </c>
      <c r="AE70" s="15"/>
      <c r="AF70" s="14">
        <f>SUM(AF64:AF69)</f>
        <v>25476000</v>
      </c>
      <c r="AG70" s="15"/>
      <c r="AH70" s="14">
        <f>SUM(AH64:AH69)</f>
        <v>0</v>
      </c>
      <c r="AM70" s="37"/>
    </row>
    <row r="71" spans="1:39">
      <c r="A71" s="22">
        <v>45</v>
      </c>
      <c r="B71" s="23" t="s">
        <v>89</v>
      </c>
      <c r="C71" s="22" t="s">
        <v>92</v>
      </c>
      <c r="D71" s="24">
        <v>97500</v>
      </c>
      <c r="E71" s="24">
        <v>1</v>
      </c>
      <c r="F71" s="10">
        <f t="shared" si="363"/>
        <v>97500</v>
      </c>
      <c r="G71" s="25"/>
      <c r="H71" s="24">
        <f>+G71*D71</f>
        <v>0</v>
      </c>
      <c r="I71" s="24"/>
      <c r="J71" s="10">
        <f t="shared" si="422"/>
        <v>0</v>
      </c>
      <c r="K71" s="24"/>
      <c r="L71" s="10">
        <f t="shared" ref="L71" si="477">+K71*$D71</f>
        <v>0</v>
      </c>
      <c r="M71" s="24">
        <v>1</v>
      </c>
      <c r="N71" s="10">
        <f t="shared" ref="N71" si="478">+M71*$D71</f>
        <v>97500</v>
      </c>
      <c r="O71" s="24"/>
      <c r="P71" s="10">
        <f t="shared" ref="P71" si="479">+O71*$D71</f>
        <v>0</v>
      </c>
      <c r="Q71" s="24"/>
      <c r="R71" s="10">
        <f t="shared" ref="R71" si="480">+Q71*$D71</f>
        <v>0</v>
      </c>
      <c r="S71" s="24"/>
      <c r="T71" s="10">
        <f t="shared" ref="T71" si="481">+S71*$D71</f>
        <v>0</v>
      </c>
      <c r="U71" s="24"/>
      <c r="V71" s="10">
        <f t="shared" ref="V71" si="482">+U71*$D71</f>
        <v>0</v>
      </c>
      <c r="W71" s="24"/>
      <c r="X71" s="10">
        <f t="shared" ref="X71" si="483">+W71*$D71</f>
        <v>0</v>
      </c>
      <c r="Y71" s="24"/>
      <c r="Z71" s="10">
        <f t="shared" ref="Z71" si="484">+Y71*$D71</f>
        <v>0</v>
      </c>
      <c r="AA71" s="24"/>
      <c r="AB71" s="10">
        <f t="shared" ref="AB71" si="485">+AA71*$D71</f>
        <v>0</v>
      </c>
      <c r="AC71" s="24"/>
      <c r="AD71" s="10">
        <f t="shared" si="422"/>
        <v>0</v>
      </c>
      <c r="AE71" s="10">
        <f t="shared" si="374"/>
        <v>1</v>
      </c>
      <c r="AF71" s="24">
        <f>+AE71*D71</f>
        <v>97500</v>
      </c>
      <c r="AG71" s="10">
        <f>+E71-AE71</f>
        <v>0</v>
      </c>
      <c r="AH71" s="10">
        <f t="shared" si="375"/>
        <v>0</v>
      </c>
    </row>
    <row r="72" spans="1:39">
      <c r="A72" s="22">
        <v>46</v>
      </c>
      <c r="B72" s="23" t="s">
        <v>90</v>
      </c>
      <c r="C72" s="22" t="s">
        <v>92</v>
      </c>
      <c r="D72" s="24">
        <v>182100</v>
      </c>
      <c r="E72" s="24">
        <v>1</v>
      </c>
      <c r="F72" s="10">
        <f t="shared" si="363"/>
        <v>182100</v>
      </c>
      <c r="G72" s="25"/>
      <c r="H72" s="24">
        <f t="shared" ref="H72:H73" si="486">+G72*D72</f>
        <v>0</v>
      </c>
      <c r="I72" s="24"/>
      <c r="J72" s="10">
        <f t="shared" si="422"/>
        <v>0</v>
      </c>
      <c r="K72" s="24"/>
      <c r="L72" s="10">
        <f t="shared" ref="L72" si="487">+K72*$D72</f>
        <v>0</v>
      </c>
      <c r="M72" s="24">
        <v>1</v>
      </c>
      <c r="N72" s="10">
        <f t="shared" ref="N72" si="488">+M72*$D72</f>
        <v>182100</v>
      </c>
      <c r="O72" s="24"/>
      <c r="P72" s="10">
        <f t="shared" ref="P72" si="489">+O72*$D72</f>
        <v>0</v>
      </c>
      <c r="Q72" s="24"/>
      <c r="R72" s="10">
        <f t="shared" ref="R72" si="490">+Q72*$D72</f>
        <v>0</v>
      </c>
      <c r="S72" s="24"/>
      <c r="T72" s="10">
        <f t="shared" ref="T72" si="491">+S72*$D72</f>
        <v>0</v>
      </c>
      <c r="U72" s="24"/>
      <c r="V72" s="10">
        <f t="shared" ref="V72" si="492">+U72*$D72</f>
        <v>0</v>
      </c>
      <c r="W72" s="24"/>
      <c r="X72" s="10">
        <f t="shared" ref="X72" si="493">+W72*$D72</f>
        <v>0</v>
      </c>
      <c r="Y72" s="24"/>
      <c r="Z72" s="10">
        <f t="shared" ref="Z72" si="494">+Y72*$D72</f>
        <v>0</v>
      </c>
      <c r="AA72" s="24"/>
      <c r="AB72" s="10">
        <f t="shared" ref="AB72" si="495">+AA72*$D72</f>
        <v>0</v>
      </c>
      <c r="AC72" s="24"/>
      <c r="AD72" s="10">
        <f t="shared" si="422"/>
        <v>0</v>
      </c>
      <c r="AE72" s="10">
        <f t="shared" si="374"/>
        <v>1</v>
      </c>
      <c r="AF72" s="24">
        <f>+AE72*D72</f>
        <v>182100</v>
      </c>
      <c r="AG72" s="10">
        <f>+E72-AE72</f>
        <v>0</v>
      </c>
      <c r="AH72" s="10">
        <f t="shared" si="375"/>
        <v>0</v>
      </c>
    </row>
    <row r="73" spans="1:39">
      <c r="A73" s="22">
        <v>47</v>
      </c>
      <c r="B73" s="23" t="s">
        <v>91</v>
      </c>
      <c r="C73" s="22" t="s">
        <v>92</v>
      </c>
      <c r="D73" s="24">
        <v>137500</v>
      </c>
      <c r="E73" s="24">
        <v>1</v>
      </c>
      <c r="F73" s="10">
        <f t="shared" si="363"/>
        <v>137500</v>
      </c>
      <c r="G73" s="25"/>
      <c r="H73" s="24">
        <f t="shared" si="486"/>
        <v>0</v>
      </c>
      <c r="I73" s="24"/>
      <c r="J73" s="10">
        <f t="shared" si="422"/>
        <v>0</v>
      </c>
      <c r="K73" s="24"/>
      <c r="L73" s="10">
        <f t="shared" ref="L73" si="496">+K73*$D73</f>
        <v>0</v>
      </c>
      <c r="M73" s="24">
        <v>1</v>
      </c>
      <c r="N73" s="10">
        <f t="shared" ref="N73" si="497">+M73*$D73</f>
        <v>137500</v>
      </c>
      <c r="O73" s="24"/>
      <c r="P73" s="10">
        <f t="shared" ref="P73" si="498">+O73*$D73</f>
        <v>0</v>
      </c>
      <c r="Q73" s="24"/>
      <c r="R73" s="10">
        <f t="shared" ref="R73" si="499">+Q73*$D73</f>
        <v>0</v>
      </c>
      <c r="S73" s="24"/>
      <c r="T73" s="10">
        <f t="shared" ref="T73" si="500">+S73*$D73</f>
        <v>0</v>
      </c>
      <c r="U73" s="24"/>
      <c r="V73" s="10">
        <f t="shared" ref="V73" si="501">+U73*$D73</f>
        <v>0</v>
      </c>
      <c r="W73" s="24"/>
      <c r="X73" s="10">
        <f t="shared" ref="X73" si="502">+W73*$D73</f>
        <v>0</v>
      </c>
      <c r="Y73" s="24"/>
      <c r="Z73" s="10">
        <f t="shared" ref="Z73" si="503">+Y73*$D73</f>
        <v>0</v>
      </c>
      <c r="AA73" s="24"/>
      <c r="AB73" s="10">
        <f t="shared" ref="AB73" si="504">+AA73*$D73</f>
        <v>0</v>
      </c>
      <c r="AC73" s="24"/>
      <c r="AD73" s="10">
        <f t="shared" si="422"/>
        <v>0</v>
      </c>
      <c r="AE73" s="10">
        <f t="shared" si="374"/>
        <v>1</v>
      </c>
      <c r="AF73" s="24">
        <f>+AE73*D73</f>
        <v>137500</v>
      </c>
      <c r="AG73" s="10">
        <f>+E73-AE73</f>
        <v>0</v>
      </c>
      <c r="AH73" s="10">
        <f t="shared" si="375"/>
        <v>0</v>
      </c>
    </row>
    <row r="74" spans="1:39">
      <c r="A74" s="12" t="s">
        <v>259</v>
      </c>
      <c r="B74" s="13" t="s">
        <v>0</v>
      </c>
      <c r="C74" s="12"/>
      <c r="D74" s="14"/>
      <c r="E74" s="14"/>
      <c r="F74" s="14">
        <f>SUM(F71:F73)</f>
        <v>417100</v>
      </c>
      <c r="G74" s="15"/>
      <c r="H74" s="14">
        <f>SUM(H71:H73)</f>
        <v>0</v>
      </c>
      <c r="I74" s="15"/>
      <c r="J74" s="14">
        <f>SUM(J71:J73)</f>
        <v>0</v>
      </c>
      <c r="K74" s="15"/>
      <c r="L74" s="26">
        <f t="shared" ref="L74" si="505">SUM(L71:L73)</f>
        <v>0</v>
      </c>
      <c r="M74" s="15"/>
      <c r="N74" s="26">
        <f t="shared" ref="N74" si="506">SUM(N71:N73)</f>
        <v>417100</v>
      </c>
      <c r="O74" s="15"/>
      <c r="P74" s="26">
        <f t="shared" ref="P74" si="507">SUM(P71:P73)</f>
        <v>0</v>
      </c>
      <c r="Q74" s="15"/>
      <c r="R74" s="26">
        <f t="shared" ref="R74" si="508">SUM(R71:R73)</f>
        <v>0</v>
      </c>
      <c r="S74" s="15"/>
      <c r="T74" s="26">
        <f t="shared" ref="T74" si="509">SUM(T71:T73)</f>
        <v>0</v>
      </c>
      <c r="U74" s="15"/>
      <c r="V74" s="26">
        <f t="shared" ref="V74" si="510">SUM(V71:V73)</f>
        <v>0</v>
      </c>
      <c r="W74" s="15"/>
      <c r="X74" s="26">
        <f t="shared" ref="X74" si="511">SUM(X71:X73)</f>
        <v>0</v>
      </c>
      <c r="Y74" s="15"/>
      <c r="Z74" s="26">
        <f t="shared" ref="Z74" si="512">SUM(Z71:Z73)</f>
        <v>0</v>
      </c>
      <c r="AA74" s="15"/>
      <c r="AB74" s="26">
        <f t="shared" ref="AB74" si="513">SUM(AB71:AB73)</f>
        <v>0</v>
      </c>
      <c r="AC74" s="15"/>
      <c r="AD74" s="26">
        <f>SUM(AD71:AD73)</f>
        <v>0</v>
      </c>
      <c r="AE74" s="15"/>
      <c r="AF74" s="14">
        <f>SUM(AF71:AF73)</f>
        <v>417100</v>
      </c>
      <c r="AG74" s="15"/>
      <c r="AH74" s="26">
        <f>SUM(AH71:AH73)</f>
        <v>0</v>
      </c>
    </row>
    <row r="75" spans="1:39">
      <c r="A75" s="12" t="s">
        <v>30</v>
      </c>
      <c r="B75" s="13" t="s">
        <v>93</v>
      </c>
      <c r="C75" s="12"/>
      <c r="D75" s="14"/>
      <c r="E75" s="14"/>
      <c r="F75" s="14">
        <f>SUM(F17+F58+F63+F70+F74)</f>
        <v>198717078</v>
      </c>
      <c r="G75" s="15"/>
      <c r="H75" s="14">
        <f>SUM(H17+H58+H63+H70+H74)</f>
        <v>10988800</v>
      </c>
      <c r="I75" s="15"/>
      <c r="J75" s="14">
        <f>SUM(J17+J58+J63+J70+J74)</f>
        <v>6137600</v>
      </c>
      <c r="K75" s="15"/>
      <c r="L75" s="14">
        <f>SUM(L17+L58+L63+L70+L74)</f>
        <v>6904800</v>
      </c>
      <c r="M75" s="15"/>
      <c r="N75" s="14">
        <f>SUM(N17+N58+N63+N70+N74)</f>
        <v>8089100</v>
      </c>
      <c r="O75" s="15"/>
      <c r="P75" s="14">
        <f>SUM(P17+P58+P63+P70+P74)</f>
        <v>21776700</v>
      </c>
      <c r="Q75" s="15"/>
      <c r="R75" s="14">
        <f>SUM(R17+R58+R63+R70+R74)</f>
        <v>29904100</v>
      </c>
      <c r="S75" s="15"/>
      <c r="T75" s="14">
        <f>SUM(T17+T58+T63+T70+T74)</f>
        <v>31926400</v>
      </c>
      <c r="U75" s="15"/>
      <c r="V75" s="14">
        <f>SUM(V17+V58+V63+V70+V74)</f>
        <v>29408128</v>
      </c>
      <c r="W75" s="15"/>
      <c r="X75" s="14">
        <f>SUM(X17+X58+X63+X70+X74)</f>
        <v>14097500</v>
      </c>
      <c r="Y75" s="15"/>
      <c r="Z75" s="14">
        <f>SUM(Z17+Z58+Z63+Z70+Z74)</f>
        <v>8503000</v>
      </c>
      <c r="AA75" s="15"/>
      <c r="AB75" s="14">
        <f>SUM(AB17+AB58+AB63+AB70+AB74)</f>
        <v>30980950.001599997</v>
      </c>
      <c r="AC75" s="15"/>
      <c r="AD75" s="14">
        <f>SUM(AD17+AD58+AD63+AD70+AD74)</f>
        <v>0</v>
      </c>
      <c r="AE75" s="15"/>
      <c r="AF75" s="14">
        <f>SUM(AF17+AF58+AF63+AF70+AF74)</f>
        <v>198717078.0016</v>
      </c>
      <c r="AG75" s="15"/>
      <c r="AH75" s="14">
        <f>SUM(AH17+AH58+AH63+AH70+AH74)</f>
        <v>-1.5999991446733475E-3</v>
      </c>
      <c r="AJ75" s="37"/>
      <c r="AM75" s="37"/>
    </row>
    <row r="76" spans="1:39">
      <c r="A76" s="8">
        <f>+A73+1</f>
        <v>48</v>
      </c>
      <c r="B76" s="1" t="s">
        <v>176</v>
      </c>
      <c r="C76" s="8" t="s">
        <v>58</v>
      </c>
      <c r="D76" s="10">
        <v>23200</v>
      </c>
      <c r="E76" s="10">
        <v>14</v>
      </c>
      <c r="F76" s="10">
        <f t="shared" ref="F76:F120" si="514">+E76*D76</f>
        <v>324800</v>
      </c>
      <c r="G76" s="11"/>
      <c r="H76" s="24">
        <f t="shared" ref="H76:H120" si="515">+G76*D76</f>
        <v>0</v>
      </c>
      <c r="I76" s="24"/>
      <c r="J76" s="10">
        <f t="shared" ref="J76:AD124" si="516">+I76*$D76</f>
        <v>0</v>
      </c>
      <c r="K76" s="24"/>
      <c r="L76" s="10">
        <f t="shared" ref="L76" si="517">+K76*$D76</f>
        <v>0</v>
      </c>
      <c r="M76" s="24"/>
      <c r="N76" s="10">
        <f t="shared" ref="N76" si="518">+M76*$D76</f>
        <v>0</v>
      </c>
      <c r="O76" s="24"/>
      <c r="P76" s="10">
        <f t="shared" ref="P76" si="519">+O76*$D76</f>
        <v>0</v>
      </c>
      <c r="Q76" s="24"/>
      <c r="R76" s="10">
        <f t="shared" ref="R76" si="520">+Q76*$D76</f>
        <v>0</v>
      </c>
      <c r="S76" s="24"/>
      <c r="T76" s="10">
        <f t="shared" ref="T76" si="521">+S76*$D76</f>
        <v>0</v>
      </c>
      <c r="U76" s="24"/>
      <c r="V76" s="10">
        <f t="shared" ref="V76" si="522">+U76*$D76</f>
        <v>0</v>
      </c>
      <c r="W76" s="24"/>
      <c r="X76" s="10">
        <f t="shared" ref="X76" si="523">+W76*$D76</f>
        <v>0</v>
      </c>
      <c r="Y76" s="24">
        <v>5</v>
      </c>
      <c r="Z76" s="10">
        <f t="shared" ref="Z76" si="524">+Y76*$D76</f>
        <v>116000</v>
      </c>
      <c r="AA76" s="24"/>
      <c r="AB76" s="10">
        <f t="shared" ref="AB76" si="525">+AA76*$D76</f>
        <v>0</v>
      </c>
      <c r="AC76" s="24"/>
      <c r="AD76" s="10">
        <f t="shared" si="516"/>
        <v>0</v>
      </c>
      <c r="AE76" s="10">
        <f t="shared" ref="AE76:AE120" si="526">+G76+I76+K76+M76+O76+Q76+S76+U76+W76+Y76+AA76+AC76</f>
        <v>5</v>
      </c>
      <c r="AF76" s="11">
        <f t="shared" ref="AF76:AF120" si="527">+AE76*D76</f>
        <v>116000</v>
      </c>
      <c r="AG76" s="10">
        <f t="shared" ref="AG76:AG120" si="528">+E76-AE76</f>
        <v>9</v>
      </c>
      <c r="AH76" s="10">
        <f t="shared" ref="AH76:AH120" si="529">+AG76*$D76</f>
        <v>208800</v>
      </c>
    </row>
    <row r="77" spans="1:39">
      <c r="A77" s="8">
        <v>49</v>
      </c>
      <c r="B77" s="17" t="s">
        <v>83</v>
      </c>
      <c r="C77" s="8" t="s">
        <v>58</v>
      </c>
      <c r="D77" s="10">
        <v>11818</v>
      </c>
      <c r="E77" s="10">
        <v>292</v>
      </c>
      <c r="F77" s="10">
        <f t="shared" si="514"/>
        <v>3450856</v>
      </c>
      <c r="G77" s="11"/>
      <c r="H77" s="24">
        <f t="shared" si="515"/>
        <v>0</v>
      </c>
      <c r="I77" s="24"/>
      <c r="J77" s="10">
        <f t="shared" si="516"/>
        <v>0</v>
      </c>
      <c r="K77" s="24"/>
      <c r="L77" s="10">
        <f t="shared" ref="L77" si="530">+K77*$D77</f>
        <v>0</v>
      </c>
      <c r="M77" s="24"/>
      <c r="N77" s="10">
        <f t="shared" ref="N77" si="531">+M77*$D77</f>
        <v>0</v>
      </c>
      <c r="O77" s="24"/>
      <c r="P77" s="10">
        <f t="shared" ref="P77" si="532">+O77*$D77</f>
        <v>0</v>
      </c>
      <c r="Q77" s="24"/>
      <c r="R77" s="10">
        <f t="shared" ref="R77" si="533">+Q77*$D77</f>
        <v>0</v>
      </c>
      <c r="S77" s="24"/>
      <c r="T77" s="10">
        <f t="shared" ref="T77" si="534">+S77*$D77</f>
        <v>0</v>
      </c>
      <c r="U77" s="24">
        <v>292</v>
      </c>
      <c r="V77" s="10">
        <f t="shared" ref="V77" si="535">+U77*$D77</f>
        <v>3450856</v>
      </c>
      <c r="W77" s="24"/>
      <c r="X77" s="10">
        <f t="shared" ref="X77" si="536">+W77*$D77</f>
        <v>0</v>
      </c>
      <c r="Y77" s="24">
        <v>4</v>
      </c>
      <c r="Z77" s="10">
        <f t="shared" ref="Z77" si="537">+Y77*$D77</f>
        <v>47272</v>
      </c>
      <c r="AA77" s="24"/>
      <c r="AB77" s="10">
        <f t="shared" ref="AB77" si="538">+AA77*$D77</f>
        <v>0</v>
      </c>
      <c r="AC77" s="24"/>
      <c r="AD77" s="10">
        <f t="shared" si="516"/>
        <v>0</v>
      </c>
      <c r="AE77" s="10">
        <f t="shared" si="526"/>
        <v>296</v>
      </c>
      <c r="AF77" s="11">
        <f t="shared" si="527"/>
        <v>3498128</v>
      </c>
      <c r="AG77" s="10">
        <f t="shared" si="528"/>
        <v>-4</v>
      </c>
      <c r="AH77" s="10">
        <f t="shared" si="529"/>
        <v>-47272</v>
      </c>
    </row>
    <row r="78" spans="1:39">
      <c r="A78" s="8">
        <v>50</v>
      </c>
      <c r="B78" s="17" t="s">
        <v>178</v>
      </c>
      <c r="C78" s="8" t="s">
        <v>58</v>
      </c>
      <c r="D78" s="10">
        <v>30000</v>
      </c>
      <c r="E78" s="10">
        <v>3</v>
      </c>
      <c r="F78" s="10">
        <f t="shared" si="514"/>
        <v>90000</v>
      </c>
      <c r="G78" s="11"/>
      <c r="H78" s="24">
        <f t="shared" si="515"/>
        <v>0</v>
      </c>
      <c r="I78" s="24"/>
      <c r="J78" s="10">
        <f t="shared" si="516"/>
        <v>0</v>
      </c>
      <c r="K78" s="24"/>
      <c r="L78" s="10">
        <f t="shared" ref="L78" si="539">+K78*$D78</f>
        <v>0</v>
      </c>
      <c r="M78" s="24"/>
      <c r="N78" s="10">
        <f t="shared" ref="N78" si="540">+M78*$D78</f>
        <v>0</v>
      </c>
      <c r="O78" s="24"/>
      <c r="P78" s="10">
        <f t="shared" ref="P78" si="541">+O78*$D78</f>
        <v>0</v>
      </c>
      <c r="Q78" s="24"/>
      <c r="R78" s="10">
        <f t="shared" ref="R78" si="542">+Q78*$D78</f>
        <v>0</v>
      </c>
      <c r="S78" s="24"/>
      <c r="T78" s="10">
        <f t="shared" ref="T78" si="543">+S78*$D78</f>
        <v>0</v>
      </c>
      <c r="U78" s="24">
        <v>3</v>
      </c>
      <c r="V78" s="10">
        <f t="shared" ref="V78" si="544">+U78*$D78</f>
        <v>90000</v>
      </c>
      <c r="W78" s="24"/>
      <c r="X78" s="10">
        <f t="shared" ref="X78" si="545">+W78*$D78</f>
        <v>0</v>
      </c>
      <c r="Y78" s="24"/>
      <c r="Z78" s="10">
        <f t="shared" ref="Z78" si="546">+Y78*$D78</f>
        <v>0</v>
      </c>
      <c r="AA78" s="24"/>
      <c r="AB78" s="10">
        <f t="shared" ref="AB78" si="547">+AA78*$D78</f>
        <v>0</v>
      </c>
      <c r="AC78" s="24"/>
      <c r="AD78" s="10">
        <f t="shared" si="516"/>
        <v>0</v>
      </c>
      <c r="AE78" s="10">
        <f t="shared" si="526"/>
        <v>3</v>
      </c>
      <c r="AF78" s="11">
        <f t="shared" si="527"/>
        <v>90000</v>
      </c>
      <c r="AG78" s="10">
        <f t="shared" si="528"/>
        <v>0</v>
      </c>
      <c r="AH78" s="10">
        <f t="shared" si="529"/>
        <v>0</v>
      </c>
    </row>
    <row r="79" spans="1:39">
      <c r="A79" s="8">
        <v>51</v>
      </c>
      <c r="B79" s="17" t="s">
        <v>235</v>
      </c>
      <c r="C79" s="8" t="s">
        <v>58</v>
      </c>
      <c r="D79" s="10">
        <v>50000</v>
      </c>
      <c r="E79" s="10">
        <v>18</v>
      </c>
      <c r="F79" s="10">
        <f t="shared" si="514"/>
        <v>900000</v>
      </c>
      <c r="G79" s="11"/>
      <c r="H79" s="24">
        <f t="shared" si="515"/>
        <v>0</v>
      </c>
      <c r="I79" s="24"/>
      <c r="J79" s="10">
        <f t="shared" si="516"/>
        <v>0</v>
      </c>
      <c r="K79" s="24"/>
      <c r="L79" s="10">
        <f t="shared" ref="L79" si="548">+K79*$D79</f>
        <v>0</v>
      </c>
      <c r="M79" s="24"/>
      <c r="N79" s="10">
        <f t="shared" ref="N79" si="549">+M79*$D79</f>
        <v>0</v>
      </c>
      <c r="O79" s="24"/>
      <c r="P79" s="10">
        <f t="shared" ref="P79" si="550">+O79*$D79</f>
        <v>0</v>
      </c>
      <c r="Q79" s="24"/>
      <c r="R79" s="10">
        <f t="shared" ref="R79" si="551">+Q79*$D79</f>
        <v>0</v>
      </c>
      <c r="S79" s="24"/>
      <c r="T79" s="10">
        <f t="shared" ref="T79" si="552">+S79*$D79</f>
        <v>0</v>
      </c>
      <c r="U79" s="24"/>
      <c r="V79" s="10">
        <f t="shared" ref="V79" si="553">+U79*$D79</f>
        <v>0</v>
      </c>
      <c r="W79" s="24"/>
      <c r="X79" s="10">
        <f t="shared" ref="X79" si="554">+W79*$D79</f>
        <v>0</v>
      </c>
      <c r="Y79" s="24"/>
      <c r="Z79" s="10">
        <f t="shared" ref="Z79" si="555">+Y79*$D79</f>
        <v>0</v>
      </c>
      <c r="AA79" s="24"/>
      <c r="AB79" s="10">
        <f t="shared" ref="AB79" si="556">+AA79*$D79</f>
        <v>0</v>
      </c>
      <c r="AC79" s="24"/>
      <c r="AD79" s="10">
        <f t="shared" si="516"/>
        <v>0</v>
      </c>
      <c r="AE79" s="10">
        <f t="shared" si="526"/>
        <v>0</v>
      </c>
      <c r="AF79" s="11">
        <f t="shared" si="527"/>
        <v>0</v>
      </c>
      <c r="AG79" s="10">
        <f t="shared" si="528"/>
        <v>18</v>
      </c>
      <c r="AH79" s="10">
        <f t="shared" si="529"/>
        <v>900000</v>
      </c>
    </row>
    <row r="80" spans="1:39">
      <c r="A80" s="87"/>
      <c r="B80" s="28" t="s">
        <v>267</v>
      </c>
      <c r="C80" s="87"/>
      <c r="D80" s="26"/>
      <c r="E80" s="26"/>
      <c r="F80" s="26"/>
      <c r="G80" s="88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>
        <f>SUM(X76:X79)</f>
        <v>0</v>
      </c>
      <c r="Y80" s="26"/>
      <c r="Z80" s="14">
        <f>SUM(Z76:Z79)</f>
        <v>163272</v>
      </c>
      <c r="AA80" s="26"/>
      <c r="AB80" s="26">
        <f>SUM(AB76:AB79)</f>
        <v>0</v>
      </c>
      <c r="AC80" s="26"/>
      <c r="AD80" s="26"/>
      <c r="AE80" s="26"/>
      <c r="AF80" s="15">
        <f>SUM(AF76:AF79)</f>
        <v>3704128</v>
      </c>
      <c r="AG80" s="10"/>
      <c r="AH80" s="10"/>
    </row>
    <row r="81" spans="1:34">
      <c r="A81" s="8">
        <v>52</v>
      </c>
      <c r="B81" s="9" t="s">
        <v>50</v>
      </c>
      <c r="C81" s="8" t="s">
        <v>58</v>
      </c>
      <c r="D81" s="10">
        <v>16000</v>
      </c>
      <c r="E81" s="10">
        <v>231</v>
      </c>
      <c r="F81" s="10">
        <f t="shared" si="514"/>
        <v>3696000</v>
      </c>
      <c r="G81" s="11"/>
      <c r="H81" s="24">
        <f t="shared" si="515"/>
        <v>0</v>
      </c>
      <c r="I81" s="24"/>
      <c r="J81" s="10">
        <f t="shared" si="516"/>
        <v>0</v>
      </c>
      <c r="K81" s="24"/>
      <c r="L81" s="10">
        <f t="shared" ref="L81" si="557">+K81*$D81</f>
        <v>0</v>
      </c>
      <c r="M81" s="24"/>
      <c r="N81" s="10">
        <f t="shared" ref="N81" si="558">+M81*$D81</f>
        <v>0</v>
      </c>
      <c r="O81" s="24"/>
      <c r="P81" s="10">
        <f t="shared" ref="P81" si="559">+O81*$D81</f>
        <v>0</v>
      </c>
      <c r="Q81" s="24"/>
      <c r="R81" s="10">
        <f t="shared" ref="R81" si="560">+Q81*$D81</f>
        <v>0</v>
      </c>
      <c r="S81" s="24">
        <v>74</v>
      </c>
      <c r="T81" s="10">
        <f t="shared" ref="T81" si="561">+S81*$D81</f>
        <v>1184000</v>
      </c>
      <c r="U81" s="24">
        <v>66</v>
      </c>
      <c r="V81" s="10">
        <f t="shared" ref="V81" si="562">+U81*$D81</f>
        <v>1056000</v>
      </c>
      <c r="W81" s="24"/>
      <c r="X81" s="10">
        <f t="shared" ref="X81" si="563">+W81*$D81</f>
        <v>0</v>
      </c>
      <c r="Y81" s="24">
        <v>91</v>
      </c>
      <c r="Z81" s="10">
        <f t="shared" ref="Z81" si="564">+Y81*$D81</f>
        <v>1456000</v>
      </c>
      <c r="AA81" s="24">
        <v>7</v>
      </c>
      <c r="AB81" s="10">
        <f t="shared" ref="AB81" si="565">+AA81*$D81</f>
        <v>112000</v>
      </c>
      <c r="AC81" s="24"/>
      <c r="AD81" s="10">
        <f t="shared" si="516"/>
        <v>0</v>
      </c>
      <c r="AE81" s="10">
        <f t="shared" si="526"/>
        <v>238</v>
      </c>
      <c r="AF81" s="11">
        <f t="shared" si="527"/>
        <v>3808000</v>
      </c>
      <c r="AG81" s="10">
        <f t="shared" si="528"/>
        <v>-7</v>
      </c>
      <c r="AH81" s="10">
        <f t="shared" si="529"/>
        <v>-112000</v>
      </c>
    </row>
    <row r="82" spans="1:34">
      <c r="A82" s="8">
        <v>53</v>
      </c>
      <c r="B82" s="27" t="s">
        <v>82</v>
      </c>
      <c r="C82" s="2" t="s">
        <v>58</v>
      </c>
      <c r="D82" s="10">
        <v>9600</v>
      </c>
      <c r="E82" s="10">
        <v>231</v>
      </c>
      <c r="F82" s="10">
        <f t="shared" si="514"/>
        <v>2217600</v>
      </c>
      <c r="G82" s="11"/>
      <c r="H82" s="24">
        <f t="shared" si="515"/>
        <v>0</v>
      </c>
      <c r="I82" s="24"/>
      <c r="J82" s="10">
        <f t="shared" si="516"/>
        <v>0</v>
      </c>
      <c r="K82" s="24"/>
      <c r="L82" s="10">
        <f t="shared" ref="L82" si="566">+K82*$D82</f>
        <v>0</v>
      </c>
      <c r="M82" s="24"/>
      <c r="N82" s="10">
        <f t="shared" ref="N82" si="567">+M82*$D82</f>
        <v>0</v>
      </c>
      <c r="O82" s="24"/>
      <c r="P82" s="10">
        <f t="shared" ref="P82" si="568">+O82*$D82</f>
        <v>0</v>
      </c>
      <c r="Q82" s="24"/>
      <c r="R82" s="10">
        <f t="shared" ref="R82" si="569">+Q82*$D82</f>
        <v>0</v>
      </c>
      <c r="S82" s="24">
        <v>74</v>
      </c>
      <c r="T82" s="10">
        <f t="shared" ref="T82" si="570">+S82*$D82</f>
        <v>710400</v>
      </c>
      <c r="U82" s="24">
        <v>66</v>
      </c>
      <c r="V82" s="10">
        <f t="shared" ref="V82" si="571">+U82*$D82</f>
        <v>633600</v>
      </c>
      <c r="W82" s="24"/>
      <c r="X82" s="10">
        <f t="shared" ref="X82" si="572">+W82*$D82</f>
        <v>0</v>
      </c>
      <c r="Y82" s="24">
        <v>91</v>
      </c>
      <c r="Z82" s="10">
        <f t="shared" ref="Z82" si="573">+Y82*$D82</f>
        <v>873600</v>
      </c>
      <c r="AA82" s="24">
        <v>7</v>
      </c>
      <c r="AB82" s="10">
        <f t="shared" ref="AB82" si="574">+AA82*$D82</f>
        <v>67200</v>
      </c>
      <c r="AC82" s="24"/>
      <c r="AD82" s="10">
        <f t="shared" si="516"/>
        <v>0</v>
      </c>
      <c r="AE82" s="10">
        <f t="shared" si="526"/>
        <v>238</v>
      </c>
      <c r="AF82" s="11">
        <f t="shared" si="527"/>
        <v>2284800</v>
      </c>
      <c r="AG82" s="10">
        <f t="shared" si="528"/>
        <v>-7</v>
      </c>
      <c r="AH82" s="10">
        <f t="shared" si="529"/>
        <v>-67200</v>
      </c>
    </row>
    <row r="83" spans="1:34">
      <c r="A83" s="8">
        <v>54</v>
      </c>
      <c r="B83" s="9" t="s">
        <v>18</v>
      </c>
      <c r="C83" s="8" t="s">
        <v>58</v>
      </c>
      <c r="D83" s="10">
        <v>10400</v>
      </c>
      <c r="E83" s="10">
        <v>50</v>
      </c>
      <c r="F83" s="10">
        <f t="shared" si="514"/>
        <v>520000</v>
      </c>
      <c r="G83" s="11"/>
      <c r="H83" s="24">
        <f t="shared" si="515"/>
        <v>0</v>
      </c>
      <c r="I83" s="24"/>
      <c r="J83" s="10">
        <f t="shared" si="516"/>
        <v>0</v>
      </c>
      <c r="K83" s="24"/>
      <c r="L83" s="10">
        <f t="shared" ref="L83" si="575">+K83*$D83</f>
        <v>0</v>
      </c>
      <c r="M83" s="24"/>
      <c r="N83" s="10">
        <f t="shared" ref="N83" si="576">+M83*$D83</f>
        <v>0</v>
      </c>
      <c r="O83" s="24"/>
      <c r="P83" s="10">
        <f t="shared" ref="P83" si="577">+O83*$D83</f>
        <v>0</v>
      </c>
      <c r="Q83" s="24"/>
      <c r="R83" s="10">
        <f t="shared" ref="R83" si="578">+Q83*$D83</f>
        <v>0</v>
      </c>
      <c r="S83" s="24">
        <v>20</v>
      </c>
      <c r="T83" s="10">
        <f t="shared" ref="T83" si="579">+S83*$D83</f>
        <v>208000</v>
      </c>
      <c r="U83" s="24"/>
      <c r="V83" s="10">
        <f t="shared" ref="V83" si="580">+U83*$D83</f>
        <v>0</v>
      </c>
      <c r="W83" s="24"/>
      <c r="X83" s="10">
        <f t="shared" ref="X83" si="581">+W83*$D83</f>
        <v>0</v>
      </c>
      <c r="Y83" s="24">
        <v>30</v>
      </c>
      <c r="Z83" s="10">
        <f t="shared" ref="Z83" si="582">+Y83*$D83</f>
        <v>312000</v>
      </c>
      <c r="AA83" s="24">
        <v>7</v>
      </c>
      <c r="AB83" s="10">
        <f t="shared" ref="AB83" si="583">+AA83*$D83</f>
        <v>72800</v>
      </c>
      <c r="AC83" s="24"/>
      <c r="AD83" s="10">
        <f t="shared" si="516"/>
        <v>0</v>
      </c>
      <c r="AE83" s="10">
        <f t="shared" si="526"/>
        <v>57</v>
      </c>
      <c r="AF83" s="11">
        <f t="shared" si="527"/>
        <v>592800</v>
      </c>
      <c r="AG83" s="10">
        <f t="shared" si="528"/>
        <v>-7</v>
      </c>
      <c r="AH83" s="10">
        <f t="shared" si="529"/>
        <v>-72800</v>
      </c>
    </row>
    <row r="84" spans="1:34">
      <c r="A84" s="8">
        <v>55</v>
      </c>
      <c r="B84" s="9" t="s">
        <v>112</v>
      </c>
      <c r="C84" s="8" t="s">
        <v>58</v>
      </c>
      <c r="D84" s="10">
        <v>21600</v>
      </c>
      <c r="E84" s="10">
        <v>10</v>
      </c>
      <c r="F84" s="10">
        <f t="shared" si="514"/>
        <v>216000</v>
      </c>
      <c r="G84" s="11"/>
      <c r="H84" s="24">
        <f t="shared" si="515"/>
        <v>0</v>
      </c>
      <c r="I84" s="24"/>
      <c r="J84" s="10">
        <f t="shared" si="516"/>
        <v>0</v>
      </c>
      <c r="K84" s="24"/>
      <c r="L84" s="10">
        <f t="shared" ref="L84" si="584">+K84*$D84</f>
        <v>0</v>
      </c>
      <c r="M84" s="24"/>
      <c r="N84" s="10">
        <f t="shared" ref="N84" si="585">+M84*$D84</f>
        <v>0</v>
      </c>
      <c r="O84" s="24"/>
      <c r="P84" s="10">
        <f t="shared" ref="P84" si="586">+O84*$D84</f>
        <v>0</v>
      </c>
      <c r="Q84" s="24"/>
      <c r="R84" s="10">
        <f t="shared" ref="R84" si="587">+Q84*$D84</f>
        <v>0</v>
      </c>
      <c r="S84" s="24">
        <v>4</v>
      </c>
      <c r="T84" s="10">
        <f t="shared" ref="T84" si="588">+S84*$D84</f>
        <v>86400</v>
      </c>
      <c r="U84" s="24"/>
      <c r="V84" s="10">
        <f t="shared" ref="V84" si="589">+U84*$D84</f>
        <v>0</v>
      </c>
      <c r="W84" s="24">
        <v>2</v>
      </c>
      <c r="X84" s="10">
        <f t="shared" ref="X84" si="590">+W84*$D84</f>
        <v>43200</v>
      </c>
      <c r="Y84" s="24">
        <v>4</v>
      </c>
      <c r="Z84" s="10">
        <f t="shared" ref="Z84" si="591">+Y84*$D84</f>
        <v>86400</v>
      </c>
      <c r="AA84" s="24"/>
      <c r="AB84" s="10">
        <f t="shared" ref="AB84" si="592">+AA84*$D84</f>
        <v>0</v>
      </c>
      <c r="AC84" s="24"/>
      <c r="AD84" s="10">
        <f t="shared" si="516"/>
        <v>0</v>
      </c>
      <c r="AE84" s="10">
        <f t="shared" si="526"/>
        <v>10</v>
      </c>
      <c r="AF84" s="11">
        <f t="shared" si="527"/>
        <v>216000</v>
      </c>
      <c r="AG84" s="10">
        <f t="shared" si="528"/>
        <v>0</v>
      </c>
      <c r="AH84" s="10">
        <f t="shared" si="529"/>
        <v>0</v>
      </c>
    </row>
    <row r="85" spans="1:34">
      <c r="A85" s="8">
        <v>56</v>
      </c>
      <c r="B85" s="9" t="s">
        <v>106</v>
      </c>
      <c r="C85" s="8" t="s">
        <v>58</v>
      </c>
      <c r="D85" s="10">
        <v>10400</v>
      </c>
      <c r="E85" s="10">
        <v>10</v>
      </c>
      <c r="F85" s="10">
        <f t="shared" si="514"/>
        <v>104000</v>
      </c>
      <c r="G85" s="11"/>
      <c r="H85" s="24">
        <f t="shared" si="515"/>
        <v>0</v>
      </c>
      <c r="I85" s="24"/>
      <c r="J85" s="10">
        <f t="shared" si="516"/>
        <v>0</v>
      </c>
      <c r="K85" s="24"/>
      <c r="L85" s="10">
        <f t="shared" ref="L85" si="593">+K85*$D85</f>
        <v>0</v>
      </c>
      <c r="M85" s="24"/>
      <c r="N85" s="10">
        <f t="shared" ref="N85" si="594">+M85*$D85</f>
        <v>0</v>
      </c>
      <c r="O85" s="24"/>
      <c r="P85" s="10">
        <f t="shared" ref="P85" si="595">+O85*$D85</f>
        <v>0</v>
      </c>
      <c r="Q85" s="24"/>
      <c r="R85" s="10">
        <f t="shared" ref="R85" si="596">+Q85*$D85</f>
        <v>0</v>
      </c>
      <c r="S85" s="24">
        <v>4</v>
      </c>
      <c r="T85" s="10">
        <f t="shared" ref="T85" si="597">+S85*$D85</f>
        <v>41600</v>
      </c>
      <c r="U85" s="24"/>
      <c r="V85" s="10">
        <f t="shared" ref="V85" si="598">+U85*$D85</f>
        <v>0</v>
      </c>
      <c r="W85" s="24">
        <v>2</v>
      </c>
      <c r="X85" s="10">
        <f t="shared" ref="X85" si="599">+W85*$D85</f>
        <v>20800</v>
      </c>
      <c r="Y85" s="24">
        <v>4</v>
      </c>
      <c r="Z85" s="10">
        <f t="shared" ref="Z85" si="600">+Y85*$D85</f>
        <v>41600</v>
      </c>
      <c r="AA85" s="24"/>
      <c r="AB85" s="10">
        <f t="shared" ref="AB85" si="601">+AA85*$D85</f>
        <v>0</v>
      </c>
      <c r="AC85" s="24"/>
      <c r="AD85" s="10">
        <f t="shared" si="516"/>
        <v>0</v>
      </c>
      <c r="AE85" s="10">
        <f t="shared" si="526"/>
        <v>10</v>
      </c>
      <c r="AF85" s="11">
        <f t="shared" si="527"/>
        <v>104000</v>
      </c>
      <c r="AG85" s="10">
        <f t="shared" si="528"/>
        <v>0</v>
      </c>
      <c r="AH85" s="10">
        <f t="shared" si="529"/>
        <v>0</v>
      </c>
    </row>
    <row r="86" spans="1:34">
      <c r="A86" s="87"/>
      <c r="B86" s="13" t="s">
        <v>266</v>
      </c>
      <c r="C86" s="87"/>
      <c r="D86" s="26"/>
      <c r="E86" s="26"/>
      <c r="F86" s="26"/>
      <c r="G86" s="88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14">
        <f>SUM(X81:X85)</f>
        <v>64000</v>
      </c>
      <c r="Y86" s="26"/>
      <c r="Z86" s="14">
        <f>SUM(Z81:Z85)</f>
        <v>2769600</v>
      </c>
      <c r="AA86" s="14"/>
      <c r="AB86" s="14">
        <f>SUM(AB81:AB85)</f>
        <v>252000</v>
      </c>
      <c r="AC86" s="14"/>
      <c r="AD86" s="14"/>
      <c r="AE86" s="14"/>
      <c r="AF86" s="15">
        <f>SUM(AF81:AF85)</f>
        <v>7005600</v>
      </c>
      <c r="AG86" s="10"/>
      <c r="AH86" s="10"/>
    </row>
    <row r="87" spans="1:34">
      <c r="A87" s="8">
        <v>57</v>
      </c>
      <c r="B87" s="9" t="s">
        <v>84</v>
      </c>
      <c r="C87" s="8" t="s">
        <v>58</v>
      </c>
      <c r="D87" s="10">
        <v>21540</v>
      </c>
      <c r="E87" s="10">
        <v>796</v>
      </c>
      <c r="F87" s="10">
        <f t="shared" si="514"/>
        <v>17145840</v>
      </c>
      <c r="G87" s="11"/>
      <c r="H87" s="24">
        <f t="shared" si="515"/>
        <v>0</v>
      </c>
      <c r="I87" s="24"/>
      <c r="J87" s="10">
        <f t="shared" si="516"/>
        <v>0</v>
      </c>
      <c r="K87" s="24"/>
      <c r="L87" s="10">
        <f t="shared" ref="L87" si="602">+K87*$D87</f>
        <v>0</v>
      </c>
      <c r="M87" s="24"/>
      <c r="N87" s="10">
        <f t="shared" ref="N87" si="603">+M87*$D87</f>
        <v>0</v>
      </c>
      <c r="O87" s="24"/>
      <c r="P87" s="10">
        <f t="shared" ref="P87" si="604">+O87*$D87</f>
        <v>0</v>
      </c>
      <c r="Q87" s="24"/>
      <c r="R87" s="10">
        <f t="shared" ref="R87" si="605">+Q87*$D87</f>
        <v>0</v>
      </c>
      <c r="S87" s="24">
        <v>42</v>
      </c>
      <c r="T87" s="10">
        <f t="shared" ref="T87" si="606">+S87*$D87</f>
        <v>904680</v>
      </c>
      <c r="U87" s="24">
        <v>286</v>
      </c>
      <c r="V87" s="10">
        <f t="shared" ref="V87" si="607">+U87*$D87</f>
        <v>6160440</v>
      </c>
      <c r="W87" s="24"/>
      <c r="X87" s="10">
        <f t="shared" ref="X87" si="608">+W87*$D87</f>
        <v>0</v>
      </c>
      <c r="Y87" s="24">
        <v>153</v>
      </c>
      <c r="Z87" s="10">
        <f t="shared" ref="Z87" si="609">+Y87*$D87</f>
        <v>3295620</v>
      </c>
      <c r="AA87" s="24"/>
      <c r="AB87" s="10">
        <f t="shared" ref="AB87" si="610">+AA87*$D87</f>
        <v>0</v>
      </c>
      <c r="AC87" s="24"/>
      <c r="AD87" s="10">
        <f t="shared" si="516"/>
        <v>0</v>
      </c>
      <c r="AE87" s="10">
        <f t="shared" si="526"/>
        <v>481</v>
      </c>
      <c r="AF87" s="11">
        <f t="shared" si="527"/>
        <v>10360740</v>
      </c>
      <c r="AG87" s="10">
        <f t="shared" si="528"/>
        <v>315</v>
      </c>
      <c r="AH87" s="10">
        <f t="shared" si="529"/>
        <v>6785100</v>
      </c>
    </row>
    <row r="88" spans="1:34">
      <c r="A88" s="8">
        <v>58</v>
      </c>
      <c r="B88" s="9" t="s">
        <v>85</v>
      </c>
      <c r="C88" s="8" t="s">
        <v>58</v>
      </c>
      <c r="D88" s="10">
        <v>14910</v>
      </c>
      <c r="E88" s="10">
        <v>580</v>
      </c>
      <c r="F88" s="10">
        <f t="shared" si="514"/>
        <v>8647800</v>
      </c>
      <c r="G88" s="11"/>
      <c r="H88" s="24">
        <f t="shared" si="515"/>
        <v>0</v>
      </c>
      <c r="I88" s="24"/>
      <c r="J88" s="10">
        <f t="shared" si="516"/>
        <v>0</v>
      </c>
      <c r="K88" s="24"/>
      <c r="L88" s="10">
        <f t="shared" ref="L88" si="611">+K88*$D88</f>
        <v>0</v>
      </c>
      <c r="M88" s="24"/>
      <c r="N88" s="10">
        <f t="shared" ref="N88" si="612">+M88*$D88</f>
        <v>0</v>
      </c>
      <c r="O88" s="24"/>
      <c r="P88" s="10">
        <f t="shared" ref="P88" si="613">+O88*$D88</f>
        <v>0</v>
      </c>
      <c r="Q88" s="24"/>
      <c r="R88" s="10">
        <f t="shared" ref="R88" si="614">+Q88*$D88</f>
        <v>0</v>
      </c>
      <c r="S88" s="24"/>
      <c r="T88" s="10">
        <f t="shared" ref="T88" si="615">+S88*$D88</f>
        <v>0</v>
      </c>
      <c r="U88" s="24">
        <v>470</v>
      </c>
      <c r="V88" s="10">
        <f t="shared" ref="V88" si="616">+U88*$D88</f>
        <v>7007700</v>
      </c>
      <c r="W88" s="24">
        <v>100</v>
      </c>
      <c r="X88" s="10">
        <f t="shared" ref="X88" si="617">+W88*$D88</f>
        <v>1491000</v>
      </c>
      <c r="Y88" s="24">
        <v>10</v>
      </c>
      <c r="Z88" s="10">
        <f t="shared" ref="Z88" si="618">+Y88*$D88</f>
        <v>149100</v>
      </c>
      <c r="AA88" s="24"/>
      <c r="AB88" s="10">
        <f t="shared" ref="AB88" si="619">+AA88*$D88</f>
        <v>0</v>
      </c>
      <c r="AC88" s="24"/>
      <c r="AD88" s="10">
        <f t="shared" si="516"/>
        <v>0</v>
      </c>
      <c r="AE88" s="10">
        <f t="shared" si="526"/>
        <v>580</v>
      </c>
      <c r="AF88" s="11">
        <f t="shared" si="527"/>
        <v>8647800</v>
      </c>
      <c r="AG88" s="10">
        <f t="shared" si="528"/>
        <v>0</v>
      </c>
      <c r="AH88" s="10">
        <f t="shared" si="529"/>
        <v>0</v>
      </c>
    </row>
    <row r="89" spans="1:34">
      <c r="A89" s="8">
        <v>59</v>
      </c>
      <c r="B89" s="9" t="s">
        <v>236</v>
      </c>
      <c r="C89" s="8" t="s">
        <v>58</v>
      </c>
      <c r="D89" s="10">
        <v>31500</v>
      </c>
      <c r="E89" s="10">
        <v>71</v>
      </c>
      <c r="F89" s="10">
        <f t="shared" si="514"/>
        <v>2236500</v>
      </c>
      <c r="G89" s="11"/>
      <c r="H89" s="24">
        <f t="shared" si="515"/>
        <v>0</v>
      </c>
      <c r="I89" s="24"/>
      <c r="J89" s="10">
        <f t="shared" si="516"/>
        <v>0</v>
      </c>
      <c r="K89" s="24"/>
      <c r="L89" s="10">
        <f t="shared" ref="L89" si="620">+K89*$D89</f>
        <v>0</v>
      </c>
      <c r="M89" s="24"/>
      <c r="N89" s="10">
        <f t="shared" ref="N89" si="621">+M89*$D89</f>
        <v>0</v>
      </c>
      <c r="O89" s="24"/>
      <c r="P89" s="10">
        <f t="shared" ref="P89" si="622">+O89*$D89</f>
        <v>0</v>
      </c>
      <c r="Q89" s="24"/>
      <c r="R89" s="10">
        <f t="shared" ref="R89" si="623">+Q89*$D89</f>
        <v>0</v>
      </c>
      <c r="S89" s="24">
        <v>71</v>
      </c>
      <c r="T89" s="10">
        <f t="shared" ref="T89" si="624">+S89*$D89</f>
        <v>2236500</v>
      </c>
      <c r="U89" s="24"/>
      <c r="V89" s="10">
        <f t="shared" ref="V89" si="625">+U89*$D89</f>
        <v>0</v>
      </c>
      <c r="W89" s="24"/>
      <c r="X89" s="10">
        <f t="shared" ref="X89" si="626">+W89*$D89</f>
        <v>0</v>
      </c>
      <c r="Y89" s="24"/>
      <c r="Z89" s="10">
        <f t="shared" ref="Z89" si="627">+Y89*$D89</f>
        <v>0</v>
      </c>
      <c r="AA89" s="24"/>
      <c r="AB89" s="10">
        <f t="shared" ref="AB89" si="628">+AA89*$D89</f>
        <v>0</v>
      </c>
      <c r="AC89" s="24"/>
      <c r="AD89" s="10">
        <f t="shared" si="516"/>
        <v>0</v>
      </c>
      <c r="AE89" s="10">
        <f t="shared" si="526"/>
        <v>71</v>
      </c>
      <c r="AF89" s="11">
        <f t="shared" si="527"/>
        <v>2236500</v>
      </c>
      <c r="AG89" s="10">
        <f t="shared" si="528"/>
        <v>0</v>
      </c>
      <c r="AH89" s="10">
        <f t="shared" si="529"/>
        <v>0</v>
      </c>
    </row>
    <row r="90" spans="1:34">
      <c r="A90" s="8">
        <v>60</v>
      </c>
      <c r="B90" s="9" t="s">
        <v>281</v>
      </c>
      <c r="C90" s="8" t="s">
        <v>58</v>
      </c>
      <c r="D90" s="10">
        <v>23600</v>
      </c>
      <c r="E90" s="10">
        <v>15</v>
      </c>
      <c r="F90" s="10">
        <f t="shared" si="514"/>
        <v>354000</v>
      </c>
      <c r="G90" s="11"/>
      <c r="H90" s="24">
        <f t="shared" si="515"/>
        <v>0</v>
      </c>
      <c r="I90" s="24"/>
      <c r="J90" s="10">
        <f t="shared" si="516"/>
        <v>0</v>
      </c>
      <c r="K90" s="24"/>
      <c r="L90" s="10">
        <f t="shared" ref="L90" si="629">+K90*$D90</f>
        <v>0</v>
      </c>
      <c r="M90" s="24"/>
      <c r="N90" s="10">
        <f t="shared" ref="N90" si="630">+M90*$D90</f>
        <v>0</v>
      </c>
      <c r="O90" s="24"/>
      <c r="P90" s="10">
        <f t="shared" ref="P90" si="631">+O90*$D90</f>
        <v>0</v>
      </c>
      <c r="Q90" s="24"/>
      <c r="R90" s="10">
        <f t="shared" ref="R90" si="632">+Q90*$D90</f>
        <v>0</v>
      </c>
      <c r="S90" s="24"/>
      <c r="T90" s="10">
        <f t="shared" ref="T90" si="633">+S90*$D90</f>
        <v>0</v>
      </c>
      <c r="U90" s="24"/>
      <c r="V90" s="10">
        <f t="shared" ref="V90" si="634">+U90*$D90</f>
        <v>0</v>
      </c>
      <c r="W90" s="24">
        <v>10</v>
      </c>
      <c r="X90" s="10">
        <f t="shared" ref="X90" si="635">+W90*$D90</f>
        <v>236000</v>
      </c>
      <c r="Y90" s="24">
        <v>18</v>
      </c>
      <c r="Z90" s="10">
        <f t="shared" ref="Z90" si="636">+Y90*$D90</f>
        <v>424800</v>
      </c>
      <c r="AA90" s="24"/>
      <c r="AB90" s="10">
        <f t="shared" ref="AB90" si="637">+AA90*$D90</f>
        <v>0</v>
      </c>
      <c r="AC90" s="24"/>
      <c r="AD90" s="10">
        <f t="shared" si="516"/>
        <v>0</v>
      </c>
      <c r="AE90" s="10">
        <f t="shared" si="526"/>
        <v>28</v>
      </c>
      <c r="AF90" s="11">
        <f t="shared" si="527"/>
        <v>660800</v>
      </c>
      <c r="AG90" s="10">
        <f t="shared" si="528"/>
        <v>-13</v>
      </c>
      <c r="AH90" s="10">
        <f t="shared" si="529"/>
        <v>-306800</v>
      </c>
    </row>
    <row r="91" spans="1:34">
      <c r="A91" s="8">
        <v>61</v>
      </c>
      <c r="B91" s="9" t="s">
        <v>189</v>
      </c>
      <c r="C91" s="8" t="s">
        <v>58</v>
      </c>
      <c r="D91" s="10">
        <v>27676</v>
      </c>
      <c r="E91" s="10">
        <v>15</v>
      </c>
      <c r="F91" s="10">
        <f t="shared" si="514"/>
        <v>415140</v>
      </c>
      <c r="G91" s="11"/>
      <c r="H91" s="24">
        <f t="shared" si="515"/>
        <v>0</v>
      </c>
      <c r="I91" s="24"/>
      <c r="J91" s="10">
        <f t="shared" si="516"/>
        <v>0</v>
      </c>
      <c r="K91" s="24"/>
      <c r="L91" s="10">
        <f t="shared" ref="L91" si="638">+K91*$D91</f>
        <v>0</v>
      </c>
      <c r="M91" s="24"/>
      <c r="N91" s="10">
        <f t="shared" ref="N91" si="639">+M91*$D91</f>
        <v>0</v>
      </c>
      <c r="O91" s="24"/>
      <c r="P91" s="10">
        <f t="shared" ref="P91" si="640">+O91*$D91</f>
        <v>0</v>
      </c>
      <c r="Q91" s="24"/>
      <c r="R91" s="10">
        <f t="shared" ref="R91" si="641">+Q91*$D91</f>
        <v>0</v>
      </c>
      <c r="S91" s="24"/>
      <c r="T91" s="10">
        <f t="shared" ref="T91" si="642">+S91*$D91</f>
        <v>0</v>
      </c>
      <c r="U91" s="24"/>
      <c r="V91" s="10">
        <f t="shared" ref="V91" si="643">+U91*$D91</f>
        <v>0</v>
      </c>
      <c r="W91" s="24">
        <v>10</v>
      </c>
      <c r="X91" s="10">
        <f t="shared" ref="X91" si="644">+W91*$D91</f>
        <v>276760</v>
      </c>
      <c r="Y91" s="24">
        <v>18</v>
      </c>
      <c r="Z91" s="10">
        <f t="shared" ref="Z91" si="645">+Y91*$D91</f>
        <v>498168</v>
      </c>
      <c r="AA91" s="24"/>
      <c r="AB91" s="10">
        <f t="shared" ref="AB91" si="646">+AA91*$D91</f>
        <v>0</v>
      </c>
      <c r="AC91" s="24"/>
      <c r="AD91" s="10">
        <f t="shared" si="516"/>
        <v>0</v>
      </c>
      <c r="AE91" s="10">
        <f t="shared" si="526"/>
        <v>28</v>
      </c>
      <c r="AF91" s="11">
        <f t="shared" si="527"/>
        <v>774928</v>
      </c>
      <c r="AG91" s="10">
        <f t="shared" si="528"/>
        <v>-13</v>
      </c>
      <c r="AH91" s="10">
        <f t="shared" si="529"/>
        <v>-359788</v>
      </c>
    </row>
    <row r="92" spans="1:34">
      <c r="A92" s="8"/>
      <c r="B92" s="9" t="s">
        <v>280</v>
      </c>
      <c r="C92" s="8" t="s">
        <v>58</v>
      </c>
      <c r="D92" s="10">
        <f>40000-D91+20000-D90</f>
        <v>8724</v>
      </c>
      <c r="E92" s="10"/>
      <c r="F92" s="10"/>
      <c r="G92" s="11"/>
      <c r="H92" s="24"/>
      <c r="I92" s="24"/>
      <c r="J92" s="10"/>
      <c r="K92" s="24"/>
      <c r="L92" s="10"/>
      <c r="M92" s="24"/>
      <c r="N92" s="10"/>
      <c r="O92" s="24"/>
      <c r="P92" s="10"/>
      <c r="Q92" s="24"/>
      <c r="R92" s="10"/>
      <c r="S92" s="24"/>
      <c r="T92" s="10"/>
      <c r="U92" s="24"/>
      <c r="V92" s="10"/>
      <c r="W92" s="24"/>
      <c r="X92" s="10"/>
      <c r="Y92" s="24"/>
      <c r="Z92" s="10"/>
      <c r="AA92" s="24">
        <v>28</v>
      </c>
      <c r="AB92" s="10">
        <f>+D92*AA92</f>
        <v>244272</v>
      </c>
      <c r="AC92" s="24"/>
      <c r="AD92" s="10"/>
      <c r="AE92" s="10">
        <f>+AA92</f>
        <v>28</v>
      </c>
      <c r="AF92" s="11">
        <f>+AE92*D92</f>
        <v>244272</v>
      </c>
      <c r="AG92" s="10"/>
      <c r="AH92" s="10"/>
    </row>
    <row r="93" spans="1:34">
      <c r="A93" s="8">
        <v>62</v>
      </c>
      <c r="B93" s="9" t="s">
        <v>191</v>
      </c>
      <c r="C93" s="8" t="s">
        <v>58</v>
      </c>
      <c r="D93" s="10">
        <v>18400</v>
      </c>
      <c r="E93" s="10">
        <v>15</v>
      </c>
      <c r="F93" s="10">
        <f t="shared" si="514"/>
        <v>276000</v>
      </c>
      <c r="G93" s="11"/>
      <c r="H93" s="24">
        <f t="shared" si="515"/>
        <v>0</v>
      </c>
      <c r="I93" s="24"/>
      <c r="J93" s="10">
        <f t="shared" si="516"/>
        <v>0</v>
      </c>
      <c r="K93" s="24"/>
      <c r="L93" s="10">
        <f t="shared" ref="L93" si="647">+K93*$D93</f>
        <v>0</v>
      </c>
      <c r="M93" s="24"/>
      <c r="N93" s="10">
        <f t="shared" ref="N93" si="648">+M93*$D93</f>
        <v>0</v>
      </c>
      <c r="O93" s="24"/>
      <c r="P93" s="10">
        <f t="shared" ref="P93" si="649">+O93*$D93</f>
        <v>0</v>
      </c>
      <c r="Q93" s="24"/>
      <c r="R93" s="10">
        <f t="shared" ref="R93" si="650">+Q93*$D93</f>
        <v>0</v>
      </c>
      <c r="S93" s="24"/>
      <c r="T93" s="10">
        <f t="shared" ref="T93" si="651">+S93*$D93</f>
        <v>0</v>
      </c>
      <c r="U93" s="24"/>
      <c r="V93" s="10">
        <f t="shared" ref="V93" si="652">+U93*$D93</f>
        <v>0</v>
      </c>
      <c r="W93" s="24"/>
      <c r="X93" s="10">
        <f t="shared" ref="X93" si="653">+W93*$D93</f>
        <v>0</v>
      </c>
      <c r="Y93" s="24">
        <v>15</v>
      </c>
      <c r="Z93" s="10">
        <f t="shared" ref="Z93" si="654">+Y93*$D93</f>
        <v>276000</v>
      </c>
      <c r="AA93" s="24">
        <v>104</v>
      </c>
      <c r="AB93" s="10">
        <f t="shared" ref="AB93" si="655">+AA93*$D93</f>
        <v>1913600</v>
      </c>
      <c r="AC93" s="24"/>
      <c r="AD93" s="10">
        <f t="shared" si="516"/>
        <v>0</v>
      </c>
      <c r="AE93" s="10">
        <f t="shared" si="526"/>
        <v>119</v>
      </c>
      <c r="AF93" s="11">
        <f t="shared" si="527"/>
        <v>2189600</v>
      </c>
      <c r="AG93" s="10">
        <f t="shared" si="528"/>
        <v>-104</v>
      </c>
      <c r="AH93" s="10">
        <f t="shared" si="529"/>
        <v>-1913600</v>
      </c>
    </row>
    <row r="94" spans="1:34">
      <c r="A94" s="8">
        <v>63</v>
      </c>
      <c r="B94" s="9" t="s">
        <v>88</v>
      </c>
      <c r="C94" s="8" t="s">
        <v>58</v>
      </c>
      <c r="D94" s="10">
        <v>14400</v>
      </c>
      <c r="E94" s="10">
        <v>78</v>
      </c>
      <c r="F94" s="10">
        <f t="shared" si="514"/>
        <v>1123200</v>
      </c>
      <c r="G94" s="11">
        <v>43</v>
      </c>
      <c r="H94" s="24">
        <f t="shared" si="515"/>
        <v>619200</v>
      </c>
      <c r="I94" s="24"/>
      <c r="J94" s="10">
        <f t="shared" si="516"/>
        <v>0</v>
      </c>
      <c r="K94" s="24"/>
      <c r="L94" s="10">
        <f t="shared" ref="L94:L95" si="656">+K94*$D94</f>
        <v>0</v>
      </c>
      <c r="M94" s="24"/>
      <c r="N94" s="10">
        <f t="shared" ref="N94:N95" si="657">+M94*$D94</f>
        <v>0</v>
      </c>
      <c r="O94" s="24"/>
      <c r="P94" s="10">
        <f t="shared" ref="P94:P95" si="658">+O94*$D94</f>
        <v>0</v>
      </c>
      <c r="Q94" s="24"/>
      <c r="R94" s="10">
        <f t="shared" ref="R94:R95" si="659">+Q94*$D94</f>
        <v>0</v>
      </c>
      <c r="S94" s="24"/>
      <c r="T94" s="10">
        <f t="shared" ref="T94:T95" si="660">+S94*$D94</f>
        <v>0</v>
      </c>
      <c r="U94" s="24">
        <v>9</v>
      </c>
      <c r="V94" s="10">
        <f t="shared" ref="V94:V95" si="661">+U94*$D94</f>
        <v>129600</v>
      </c>
      <c r="W94" s="24"/>
      <c r="X94" s="10">
        <f t="shared" ref="X94:X95" si="662">+W94*$D94</f>
        <v>0</v>
      </c>
      <c r="Y94" s="24">
        <v>26</v>
      </c>
      <c r="Z94" s="10">
        <f t="shared" ref="Z94:Z95" si="663">+Y94*$D94</f>
        <v>374400</v>
      </c>
      <c r="AA94" s="24"/>
      <c r="AB94" s="10">
        <f t="shared" ref="AB94:AB95" si="664">+AA94*$D94</f>
        <v>0</v>
      </c>
      <c r="AC94" s="24"/>
      <c r="AD94" s="10">
        <f t="shared" si="516"/>
        <v>0</v>
      </c>
      <c r="AE94" s="10">
        <f t="shared" si="526"/>
        <v>78</v>
      </c>
      <c r="AF94" s="11">
        <f t="shared" si="527"/>
        <v>1123200</v>
      </c>
      <c r="AG94" s="10">
        <f t="shared" si="528"/>
        <v>0</v>
      </c>
      <c r="AH94" s="10">
        <f t="shared" si="529"/>
        <v>0</v>
      </c>
    </row>
    <row r="95" spans="1:34" hidden="1">
      <c r="A95" s="8">
        <v>64</v>
      </c>
      <c r="B95" s="9" t="s">
        <v>256</v>
      </c>
      <c r="C95" s="8" t="s">
        <v>58</v>
      </c>
      <c r="D95" s="10">
        <v>8000</v>
      </c>
      <c r="E95" s="10">
        <v>6</v>
      </c>
      <c r="F95" s="10">
        <f t="shared" si="514"/>
        <v>48000</v>
      </c>
      <c r="G95" s="11"/>
      <c r="H95" s="24"/>
      <c r="I95" s="24"/>
      <c r="J95" s="10">
        <f t="shared" si="516"/>
        <v>0</v>
      </c>
      <c r="K95" s="24"/>
      <c r="L95" s="10">
        <f t="shared" si="656"/>
        <v>0</v>
      </c>
      <c r="M95" s="24"/>
      <c r="N95" s="10">
        <f t="shared" si="657"/>
        <v>0</v>
      </c>
      <c r="O95" s="24"/>
      <c r="P95" s="10">
        <f t="shared" si="658"/>
        <v>0</v>
      </c>
      <c r="Q95" s="24"/>
      <c r="R95" s="10">
        <f t="shared" si="659"/>
        <v>0</v>
      </c>
      <c r="S95" s="24"/>
      <c r="T95" s="10">
        <f t="shared" si="660"/>
        <v>0</v>
      </c>
      <c r="U95" s="24"/>
      <c r="V95" s="10">
        <f t="shared" si="661"/>
        <v>0</v>
      </c>
      <c r="W95" s="24"/>
      <c r="X95" s="10">
        <f t="shared" si="662"/>
        <v>0</v>
      </c>
      <c r="Y95" s="24"/>
      <c r="Z95" s="10">
        <f t="shared" si="663"/>
        <v>0</v>
      </c>
      <c r="AA95" s="24"/>
      <c r="AB95" s="10">
        <f t="shared" si="664"/>
        <v>0</v>
      </c>
      <c r="AC95" s="24"/>
      <c r="AD95" s="10">
        <f t="shared" si="516"/>
        <v>0</v>
      </c>
      <c r="AE95" s="10">
        <f t="shared" ref="AE95" si="665">+G95+I95+K95+M95+O95+Q95+S95+U95+W95+Y95+AA95+AC95</f>
        <v>0</v>
      </c>
      <c r="AF95" s="11">
        <f t="shared" si="527"/>
        <v>0</v>
      </c>
      <c r="AG95" s="10">
        <f t="shared" si="528"/>
        <v>6</v>
      </c>
      <c r="AH95" s="10">
        <f t="shared" ref="AH95" si="666">+AG95*$D95</f>
        <v>48000</v>
      </c>
    </row>
    <row r="96" spans="1:34">
      <c r="A96" s="8">
        <v>64</v>
      </c>
      <c r="B96" s="9" t="s">
        <v>237</v>
      </c>
      <c r="C96" s="8" t="s">
        <v>58</v>
      </c>
      <c r="D96" s="10">
        <v>8000</v>
      </c>
      <c r="E96" s="10">
        <v>6</v>
      </c>
      <c r="F96" s="10">
        <f t="shared" si="514"/>
        <v>48000</v>
      </c>
      <c r="G96" s="11"/>
      <c r="H96" s="24">
        <f t="shared" si="515"/>
        <v>0</v>
      </c>
      <c r="I96" s="24"/>
      <c r="J96" s="10">
        <f t="shared" si="516"/>
        <v>0</v>
      </c>
      <c r="K96" s="24"/>
      <c r="L96" s="10">
        <f t="shared" ref="L96" si="667">+K96*$D96</f>
        <v>0</v>
      </c>
      <c r="M96" s="24"/>
      <c r="N96" s="10">
        <f t="shared" ref="N96" si="668">+M96*$D96</f>
        <v>0</v>
      </c>
      <c r="O96" s="24"/>
      <c r="P96" s="10">
        <f t="shared" ref="P96" si="669">+O96*$D96</f>
        <v>0</v>
      </c>
      <c r="Q96" s="24">
        <v>6</v>
      </c>
      <c r="R96" s="10">
        <f t="shared" ref="R96" si="670">+Q96*$D96</f>
        <v>48000</v>
      </c>
      <c r="S96" s="24"/>
      <c r="T96" s="10">
        <f t="shared" ref="T96" si="671">+S96*$D96</f>
        <v>0</v>
      </c>
      <c r="U96" s="24"/>
      <c r="V96" s="10">
        <f t="shared" ref="V96" si="672">+U96*$D96</f>
        <v>0</v>
      </c>
      <c r="W96" s="24"/>
      <c r="X96" s="10">
        <f t="shared" ref="X96" si="673">+W96*$D96</f>
        <v>0</v>
      </c>
      <c r="Y96" s="24"/>
      <c r="Z96" s="10">
        <f t="shared" ref="Z96" si="674">+Y96*$D96</f>
        <v>0</v>
      </c>
      <c r="AA96" s="24"/>
      <c r="AB96" s="10">
        <f t="shared" ref="AB96" si="675">+AA96*$D96</f>
        <v>0</v>
      </c>
      <c r="AC96" s="24"/>
      <c r="AD96" s="10">
        <f t="shared" si="516"/>
        <v>0</v>
      </c>
      <c r="AE96" s="10">
        <f t="shared" si="526"/>
        <v>6</v>
      </c>
      <c r="AF96" s="11">
        <f t="shared" si="527"/>
        <v>48000</v>
      </c>
      <c r="AG96" s="10">
        <f t="shared" si="528"/>
        <v>0</v>
      </c>
      <c r="AH96" s="10">
        <f t="shared" si="529"/>
        <v>0</v>
      </c>
    </row>
    <row r="97" spans="1:34" hidden="1">
      <c r="A97" s="8">
        <v>66</v>
      </c>
      <c r="B97" s="9" t="s">
        <v>238</v>
      </c>
      <c r="C97" s="8" t="s">
        <v>58</v>
      </c>
      <c r="D97" s="10">
        <v>8000</v>
      </c>
      <c r="E97" s="10">
        <v>35</v>
      </c>
      <c r="F97" s="10">
        <f t="shared" si="514"/>
        <v>280000</v>
      </c>
      <c r="G97" s="11"/>
      <c r="H97" s="24">
        <f t="shared" si="515"/>
        <v>0</v>
      </c>
      <c r="I97" s="24"/>
      <c r="J97" s="10">
        <f t="shared" si="516"/>
        <v>0</v>
      </c>
      <c r="K97" s="24"/>
      <c r="L97" s="10">
        <f t="shared" ref="L97" si="676">+K97*$D97</f>
        <v>0</v>
      </c>
      <c r="M97" s="24"/>
      <c r="N97" s="10">
        <f t="shared" ref="N97" si="677">+M97*$D97</f>
        <v>0</v>
      </c>
      <c r="O97" s="24"/>
      <c r="P97" s="10">
        <f t="shared" ref="P97" si="678">+O97*$D97</f>
        <v>0</v>
      </c>
      <c r="Q97" s="24"/>
      <c r="R97" s="10">
        <f t="shared" ref="R97" si="679">+Q97*$D97</f>
        <v>0</v>
      </c>
      <c r="S97" s="24"/>
      <c r="T97" s="10">
        <f t="shared" ref="T97" si="680">+S97*$D97</f>
        <v>0</v>
      </c>
      <c r="U97" s="24"/>
      <c r="V97" s="10">
        <f t="shared" ref="V97" si="681">+U97*$D97</f>
        <v>0</v>
      </c>
      <c r="W97" s="24"/>
      <c r="X97" s="10">
        <f t="shared" ref="X97" si="682">+W97*$D97</f>
        <v>0</v>
      </c>
      <c r="Y97" s="24"/>
      <c r="Z97" s="10">
        <f t="shared" ref="Z97" si="683">+Y97*$D97</f>
        <v>0</v>
      </c>
      <c r="AA97" s="24"/>
      <c r="AB97" s="10">
        <f t="shared" ref="AB97" si="684">+AA97*$D97</f>
        <v>0</v>
      </c>
      <c r="AC97" s="24"/>
      <c r="AD97" s="10">
        <f t="shared" si="516"/>
        <v>0</v>
      </c>
      <c r="AE97" s="10">
        <f t="shared" si="526"/>
        <v>0</v>
      </c>
      <c r="AF97" s="11">
        <f t="shared" si="527"/>
        <v>0</v>
      </c>
      <c r="AG97" s="10">
        <f t="shared" si="528"/>
        <v>35</v>
      </c>
      <c r="AH97" s="10">
        <f t="shared" si="529"/>
        <v>280000</v>
      </c>
    </row>
    <row r="98" spans="1:34">
      <c r="A98" s="8">
        <v>65</v>
      </c>
      <c r="B98" s="9" t="s">
        <v>196</v>
      </c>
      <c r="C98" s="8" t="s">
        <v>58</v>
      </c>
      <c r="D98" s="10">
        <v>8000</v>
      </c>
      <c r="E98" s="10">
        <v>60</v>
      </c>
      <c r="F98" s="10">
        <f t="shared" si="514"/>
        <v>480000</v>
      </c>
      <c r="G98" s="11"/>
      <c r="H98" s="24">
        <f t="shared" si="515"/>
        <v>0</v>
      </c>
      <c r="I98" s="24"/>
      <c r="J98" s="10">
        <f t="shared" si="516"/>
        <v>0</v>
      </c>
      <c r="K98" s="24"/>
      <c r="L98" s="10">
        <f t="shared" ref="L98" si="685">+K98*$D98</f>
        <v>0</v>
      </c>
      <c r="M98" s="24"/>
      <c r="N98" s="10">
        <f t="shared" ref="N98" si="686">+M98*$D98</f>
        <v>0</v>
      </c>
      <c r="O98" s="24"/>
      <c r="P98" s="10">
        <f t="shared" ref="P98" si="687">+O98*$D98</f>
        <v>0</v>
      </c>
      <c r="Q98" s="24">
        <v>16</v>
      </c>
      <c r="R98" s="10">
        <f t="shared" ref="R98" si="688">+Q98*$D98</f>
        <v>128000</v>
      </c>
      <c r="S98" s="24"/>
      <c r="T98" s="10">
        <f t="shared" ref="T98" si="689">+S98*$D98</f>
        <v>0</v>
      </c>
      <c r="U98" s="24"/>
      <c r="V98" s="10">
        <f t="shared" ref="V98" si="690">+U98*$D98</f>
        <v>0</v>
      </c>
      <c r="W98" s="24"/>
      <c r="X98" s="10">
        <f t="shared" ref="X98" si="691">+W98*$D98</f>
        <v>0</v>
      </c>
      <c r="Y98" s="24">
        <v>44</v>
      </c>
      <c r="Z98" s="10">
        <f t="shared" ref="Z98" si="692">+Y98*$D98</f>
        <v>352000</v>
      </c>
      <c r="AA98" s="24"/>
      <c r="AB98" s="10">
        <f t="shared" ref="AB98" si="693">+AA98*$D98</f>
        <v>0</v>
      </c>
      <c r="AC98" s="24"/>
      <c r="AD98" s="10">
        <f t="shared" si="516"/>
        <v>0</v>
      </c>
      <c r="AE98" s="10">
        <f t="shared" si="526"/>
        <v>60</v>
      </c>
      <c r="AF98" s="11">
        <f t="shared" si="527"/>
        <v>480000</v>
      </c>
      <c r="AG98" s="10">
        <f t="shared" si="528"/>
        <v>0</v>
      </c>
      <c r="AH98" s="10">
        <f t="shared" si="529"/>
        <v>0</v>
      </c>
    </row>
    <row r="99" spans="1:34">
      <c r="A99" s="8">
        <v>66</v>
      </c>
      <c r="B99" s="9" t="s">
        <v>197</v>
      </c>
      <c r="C99" s="8" t="s">
        <v>58</v>
      </c>
      <c r="D99" s="10">
        <v>8000</v>
      </c>
      <c r="E99" s="10">
        <v>20</v>
      </c>
      <c r="F99" s="10">
        <f t="shared" si="514"/>
        <v>160000</v>
      </c>
      <c r="G99" s="11"/>
      <c r="H99" s="24">
        <f t="shared" si="515"/>
        <v>0</v>
      </c>
      <c r="I99" s="24"/>
      <c r="J99" s="10">
        <f t="shared" si="516"/>
        <v>0</v>
      </c>
      <c r="K99" s="24"/>
      <c r="L99" s="10">
        <f t="shared" ref="L99" si="694">+K99*$D99</f>
        <v>0</v>
      </c>
      <c r="M99" s="24"/>
      <c r="N99" s="10">
        <f t="shared" ref="N99" si="695">+M99*$D99</f>
        <v>0</v>
      </c>
      <c r="O99" s="24"/>
      <c r="P99" s="10">
        <f t="shared" ref="P99" si="696">+O99*$D99</f>
        <v>0</v>
      </c>
      <c r="Q99" s="24">
        <v>16</v>
      </c>
      <c r="R99" s="10">
        <f t="shared" ref="R99" si="697">+Q99*$D99</f>
        <v>128000</v>
      </c>
      <c r="S99" s="24"/>
      <c r="T99" s="10">
        <f t="shared" ref="T99" si="698">+S99*$D99</f>
        <v>0</v>
      </c>
      <c r="U99" s="24"/>
      <c r="V99" s="10">
        <f t="shared" ref="V99" si="699">+U99*$D99</f>
        <v>0</v>
      </c>
      <c r="W99" s="24"/>
      <c r="X99" s="10">
        <f t="shared" ref="X99" si="700">+W99*$D99</f>
        <v>0</v>
      </c>
      <c r="Y99" s="24">
        <v>4</v>
      </c>
      <c r="Z99" s="10">
        <f t="shared" ref="Z99" si="701">+Y99*$D99</f>
        <v>32000</v>
      </c>
      <c r="AA99" s="24"/>
      <c r="AB99" s="10">
        <f t="shared" ref="AB99" si="702">+AA99*$D99</f>
        <v>0</v>
      </c>
      <c r="AC99" s="24"/>
      <c r="AD99" s="10">
        <f t="shared" si="516"/>
        <v>0</v>
      </c>
      <c r="AE99" s="10">
        <f t="shared" si="526"/>
        <v>20</v>
      </c>
      <c r="AF99" s="11">
        <f t="shared" si="527"/>
        <v>160000</v>
      </c>
      <c r="AG99" s="10">
        <f t="shared" si="528"/>
        <v>0</v>
      </c>
      <c r="AH99" s="10">
        <f t="shared" si="529"/>
        <v>0</v>
      </c>
    </row>
    <row r="100" spans="1:34" hidden="1">
      <c r="A100" s="8">
        <v>69</v>
      </c>
      <c r="B100" s="9" t="s">
        <v>198</v>
      </c>
      <c r="C100" s="8" t="s">
        <v>58</v>
      </c>
      <c r="D100" s="10">
        <v>18400</v>
      </c>
      <c r="E100" s="10">
        <v>15</v>
      </c>
      <c r="F100" s="10">
        <f t="shared" si="514"/>
        <v>276000</v>
      </c>
      <c r="G100" s="11"/>
      <c r="H100" s="24">
        <f t="shared" si="515"/>
        <v>0</v>
      </c>
      <c r="I100" s="24"/>
      <c r="J100" s="10">
        <f t="shared" si="516"/>
        <v>0</v>
      </c>
      <c r="K100" s="24"/>
      <c r="L100" s="10">
        <f t="shared" ref="L100:L101" si="703">+K100*$D100</f>
        <v>0</v>
      </c>
      <c r="M100" s="24"/>
      <c r="N100" s="10">
        <f t="shared" ref="N100:N101" si="704">+M100*$D100</f>
        <v>0</v>
      </c>
      <c r="O100" s="24"/>
      <c r="P100" s="10">
        <f t="shared" ref="P100:P101" si="705">+O100*$D100</f>
        <v>0</v>
      </c>
      <c r="Q100" s="24"/>
      <c r="R100" s="10">
        <f t="shared" ref="R100:R101" si="706">+Q100*$D100</f>
        <v>0</v>
      </c>
      <c r="S100" s="24"/>
      <c r="T100" s="10">
        <f t="shared" ref="T100:T101" si="707">+S100*$D100</f>
        <v>0</v>
      </c>
      <c r="U100" s="24"/>
      <c r="V100" s="10">
        <f t="shared" ref="V100:V101" si="708">+U100*$D100</f>
        <v>0</v>
      </c>
      <c r="W100" s="24"/>
      <c r="X100" s="10">
        <f t="shared" ref="X100:X101" si="709">+W100*$D100</f>
        <v>0</v>
      </c>
      <c r="Y100" s="24"/>
      <c r="Z100" s="10">
        <f t="shared" ref="Z100:Z101" si="710">+Y100*$D100</f>
        <v>0</v>
      </c>
      <c r="AA100" s="24"/>
      <c r="AB100" s="10">
        <f t="shared" ref="AB100:AB101" si="711">+AA100*$D100</f>
        <v>0</v>
      </c>
      <c r="AC100" s="24"/>
      <c r="AD100" s="10">
        <f t="shared" si="516"/>
        <v>0</v>
      </c>
      <c r="AE100" s="10">
        <f t="shared" si="526"/>
        <v>0</v>
      </c>
      <c r="AF100" s="11">
        <f t="shared" si="527"/>
        <v>0</v>
      </c>
      <c r="AG100" s="10">
        <f t="shared" si="528"/>
        <v>15</v>
      </c>
      <c r="AH100" s="10">
        <f t="shared" si="529"/>
        <v>276000</v>
      </c>
    </row>
    <row r="101" spans="1:34">
      <c r="A101" s="8">
        <v>67</v>
      </c>
      <c r="B101" s="9" t="s">
        <v>257</v>
      </c>
      <c r="C101" s="8" t="s">
        <v>58</v>
      </c>
      <c r="D101" s="10">
        <v>24000</v>
      </c>
      <c r="E101" s="10">
        <v>6</v>
      </c>
      <c r="F101" s="10">
        <f t="shared" si="514"/>
        <v>144000</v>
      </c>
      <c r="G101" s="11"/>
      <c r="H101" s="24">
        <f t="shared" si="515"/>
        <v>0</v>
      </c>
      <c r="I101" s="24"/>
      <c r="J101" s="10">
        <f t="shared" si="516"/>
        <v>0</v>
      </c>
      <c r="K101" s="24"/>
      <c r="L101" s="10">
        <f t="shared" si="703"/>
        <v>0</v>
      </c>
      <c r="M101" s="24"/>
      <c r="N101" s="10">
        <f t="shared" si="704"/>
        <v>0</v>
      </c>
      <c r="O101" s="24"/>
      <c r="P101" s="10">
        <f t="shared" si="705"/>
        <v>0</v>
      </c>
      <c r="Q101" s="24"/>
      <c r="R101" s="10">
        <f t="shared" si="706"/>
        <v>0</v>
      </c>
      <c r="S101" s="24"/>
      <c r="T101" s="10">
        <f t="shared" si="707"/>
        <v>0</v>
      </c>
      <c r="U101" s="24"/>
      <c r="V101" s="10">
        <f t="shared" si="708"/>
        <v>0</v>
      </c>
      <c r="W101" s="24"/>
      <c r="X101" s="10">
        <f t="shared" si="709"/>
        <v>0</v>
      </c>
      <c r="Y101" s="24">
        <v>6</v>
      </c>
      <c r="Z101" s="10">
        <f t="shared" si="710"/>
        <v>144000</v>
      </c>
      <c r="AA101" s="24"/>
      <c r="AB101" s="10">
        <f t="shared" si="711"/>
        <v>0</v>
      </c>
      <c r="AC101" s="24"/>
      <c r="AD101" s="10">
        <f t="shared" si="516"/>
        <v>0</v>
      </c>
      <c r="AE101" s="10">
        <f t="shared" ref="AE101" si="712">+G101+I101+K101+M101+O101+Q101+S101+U101+W101+Y101+AA101+AC101</f>
        <v>6</v>
      </c>
      <c r="AF101" s="11">
        <f t="shared" si="527"/>
        <v>144000</v>
      </c>
      <c r="AG101" s="10">
        <f t="shared" si="528"/>
        <v>0</v>
      </c>
      <c r="AH101" s="10">
        <f t="shared" ref="AH101" si="713">+AG101*$D101</f>
        <v>0</v>
      </c>
    </row>
    <row r="102" spans="1:34">
      <c r="A102" s="8">
        <v>68</v>
      </c>
      <c r="B102" s="9" t="s">
        <v>239</v>
      </c>
      <c r="C102" s="8" t="s">
        <v>58</v>
      </c>
      <c r="D102" s="10">
        <v>8000</v>
      </c>
      <c r="E102" s="10">
        <v>5</v>
      </c>
      <c r="F102" s="10">
        <f t="shared" si="514"/>
        <v>40000</v>
      </c>
      <c r="G102" s="11"/>
      <c r="H102" s="24">
        <f t="shared" si="515"/>
        <v>0</v>
      </c>
      <c r="I102" s="24"/>
      <c r="J102" s="10">
        <f t="shared" si="516"/>
        <v>0</v>
      </c>
      <c r="K102" s="24"/>
      <c r="L102" s="10">
        <f t="shared" ref="L102" si="714">+K102*$D102</f>
        <v>0</v>
      </c>
      <c r="M102" s="24"/>
      <c r="N102" s="10">
        <f t="shared" ref="N102" si="715">+M102*$D102</f>
        <v>0</v>
      </c>
      <c r="O102" s="24"/>
      <c r="P102" s="10">
        <f t="shared" ref="P102" si="716">+O102*$D102</f>
        <v>0</v>
      </c>
      <c r="Q102" s="24"/>
      <c r="R102" s="10">
        <f t="shared" ref="R102" si="717">+Q102*$D102</f>
        <v>0</v>
      </c>
      <c r="S102" s="24"/>
      <c r="T102" s="10">
        <f t="shared" ref="T102" si="718">+S102*$D102</f>
        <v>0</v>
      </c>
      <c r="U102" s="24"/>
      <c r="V102" s="10">
        <f t="shared" ref="V102" si="719">+U102*$D102</f>
        <v>0</v>
      </c>
      <c r="W102" s="24"/>
      <c r="X102" s="10">
        <f t="shared" ref="X102" si="720">+W102*$D102</f>
        <v>0</v>
      </c>
      <c r="Y102" s="24">
        <v>5</v>
      </c>
      <c r="Z102" s="10">
        <f t="shared" ref="Z102" si="721">+Y102*$D102</f>
        <v>40000</v>
      </c>
      <c r="AA102" s="24"/>
      <c r="AB102" s="10">
        <f t="shared" ref="AB102" si="722">+AA102*$D102</f>
        <v>0</v>
      </c>
      <c r="AC102" s="24"/>
      <c r="AD102" s="10">
        <f t="shared" si="516"/>
        <v>0</v>
      </c>
      <c r="AE102" s="10">
        <f t="shared" si="526"/>
        <v>5</v>
      </c>
      <c r="AF102" s="11">
        <f t="shared" si="527"/>
        <v>40000</v>
      </c>
      <c r="AG102" s="10">
        <f t="shared" si="528"/>
        <v>0</v>
      </c>
      <c r="AH102" s="10">
        <f t="shared" si="529"/>
        <v>0</v>
      </c>
    </row>
    <row r="103" spans="1:34" hidden="1">
      <c r="A103" s="8">
        <v>72</v>
      </c>
      <c r="B103" s="9" t="s">
        <v>240</v>
      </c>
      <c r="C103" s="8" t="s">
        <v>58</v>
      </c>
      <c r="D103" s="10">
        <v>16000</v>
      </c>
      <c r="E103" s="10">
        <v>30</v>
      </c>
      <c r="F103" s="10">
        <f t="shared" si="514"/>
        <v>480000</v>
      </c>
      <c r="G103" s="11"/>
      <c r="H103" s="24">
        <f t="shared" si="515"/>
        <v>0</v>
      </c>
      <c r="I103" s="24"/>
      <c r="J103" s="10">
        <f t="shared" si="516"/>
        <v>0</v>
      </c>
      <c r="K103" s="24"/>
      <c r="L103" s="10">
        <f t="shared" ref="L103" si="723">+K103*$D103</f>
        <v>0</v>
      </c>
      <c r="M103" s="24"/>
      <c r="N103" s="10">
        <f t="shared" ref="N103" si="724">+M103*$D103</f>
        <v>0</v>
      </c>
      <c r="O103" s="24"/>
      <c r="P103" s="10">
        <f t="shared" ref="P103" si="725">+O103*$D103</f>
        <v>0</v>
      </c>
      <c r="Q103" s="24"/>
      <c r="R103" s="10">
        <f t="shared" ref="R103" si="726">+Q103*$D103</f>
        <v>0</v>
      </c>
      <c r="S103" s="24"/>
      <c r="T103" s="10">
        <f t="shared" ref="T103" si="727">+S103*$D103</f>
        <v>0</v>
      </c>
      <c r="U103" s="24"/>
      <c r="V103" s="10">
        <f t="shared" ref="V103" si="728">+U103*$D103</f>
        <v>0</v>
      </c>
      <c r="W103" s="24"/>
      <c r="X103" s="10">
        <f t="shared" ref="X103" si="729">+W103*$D103</f>
        <v>0</v>
      </c>
      <c r="Y103" s="24"/>
      <c r="Z103" s="10">
        <f t="shared" ref="Z103" si="730">+Y103*$D103</f>
        <v>0</v>
      </c>
      <c r="AA103" s="24"/>
      <c r="AB103" s="10">
        <f t="shared" ref="AB103" si="731">+AA103*$D103</f>
        <v>0</v>
      </c>
      <c r="AC103" s="24"/>
      <c r="AD103" s="10">
        <f t="shared" si="516"/>
        <v>0</v>
      </c>
      <c r="AE103" s="10">
        <f t="shared" si="526"/>
        <v>0</v>
      </c>
      <c r="AF103" s="11">
        <f t="shared" si="527"/>
        <v>0</v>
      </c>
      <c r="AG103" s="10">
        <f t="shared" si="528"/>
        <v>30</v>
      </c>
      <c r="AH103" s="10">
        <f t="shared" si="529"/>
        <v>480000</v>
      </c>
    </row>
    <row r="104" spans="1:34" ht="12.75" customHeight="1">
      <c r="A104" s="8">
        <v>69</v>
      </c>
      <c r="B104" s="9" t="s">
        <v>113</v>
      </c>
      <c r="C104" s="8" t="s">
        <v>58</v>
      </c>
      <c r="D104" s="10">
        <v>6400</v>
      </c>
      <c r="E104" s="10">
        <v>10</v>
      </c>
      <c r="F104" s="10">
        <f t="shared" si="514"/>
        <v>64000</v>
      </c>
      <c r="G104" s="11"/>
      <c r="H104" s="24">
        <f t="shared" si="515"/>
        <v>0</v>
      </c>
      <c r="I104" s="24"/>
      <c r="J104" s="10">
        <f t="shared" si="516"/>
        <v>0</v>
      </c>
      <c r="K104" s="24"/>
      <c r="L104" s="10">
        <f t="shared" ref="L104:L105" si="732">+K104*$D104</f>
        <v>0</v>
      </c>
      <c r="M104" s="24"/>
      <c r="N104" s="10">
        <f t="shared" ref="N104:N105" si="733">+M104*$D104</f>
        <v>0</v>
      </c>
      <c r="O104" s="24"/>
      <c r="P104" s="10">
        <f t="shared" ref="P104:P105" si="734">+O104*$D104</f>
        <v>0</v>
      </c>
      <c r="Q104" s="24"/>
      <c r="R104" s="10">
        <f t="shared" ref="R104:R105" si="735">+Q104*$D104</f>
        <v>0</v>
      </c>
      <c r="S104" s="24"/>
      <c r="T104" s="10">
        <f t="shared" ref="T104:T105" si="736">+S104*$D104</f>
        <v>0</v>
      </c>
      <c r="U104" s="24"/>
      <c r="V104" s="10">
        <f t="shared" ref="V104:V105" si="737">+U104*$D104</f>
        <v>0</v>
      </c>
      <c r="W104" s="24"/>
      <c r="X104" s="10">
        <f t="shared" ref="X104:X105" si="738">+W104*$D104</f>
        <v>0</v>
      </c>
      <c r="Y104" s="24">
        <v>10</v>
      </c>
      <c r="Z104" s="10">
        <f t="shared" ref="Z104:Z105" si="739">+Y104*$D104</f>
        <v>64000</v>
      </c>
      <c r="AA104" s="24"/>
      <c r="AB104" s="10">
        <f t="shared" ref="AB104:AB105" si="740">+AA104*$D104</f>
        <v>0</v>
      </c>
      <c r="AC104" s="24"/>
      <c r="AD104" s="10">
        <f t="shared" si="516"/>
        <v>0</v>
      </c>
      <c r="AE104" s="10">
        <f t="shared" si="526"/>
        <v>10</v>
      </c>
      <c r="AF104" s="11">
        <f t="shared" si="527"/>
        <v>64000</v>
      </c>
      <c r="AG104" s="10">
        <f t="shared" si="528"/>
        <v>0</v>
      </c>
      <c r="AH104" s="10">
        <f t="shared" si="529"/>
        <v>0</v>
      </c>
    </row>
    <row r="105" spans="1:34" ht="12.75" hidden="1" customHeight="1">
      <c r="A105" s="8">
        <v>74</v>
      </c>
      <c r="B105" s="9" t="s">
        <v>202</v>
      </c>
      <c r="C105" s="8" t="s">
        <v>58</v>
      </c>
      <c r="D105" s="80">
        <v>128450</v>
      </c>
      <c r="E105" s="80">
        <v>1</v>
      </c>
      <c r="F105" s="10">
        <f t="shared" si="514"/>
        <v>128450</v>
      </c>
      <c r="G105" s="11"/>
      <c r="H105" s="24">
        <f t="shared" si="515"/>
        <v>0</v>
      </c>
      <c r="I105" s="24"/>
      <c r="J105" s="10">
        <f t="shared" si="516"/>
        <v>0</v>
      </c>
      <c r="K105" s="24"/>
      <c r="L105" s="10">
        <f t="shared" si="732"/>
        <v>0</v>
      </c>
      <c r="M105" s="24"/>
      <c r="N105" s="10">
        <f t="shared" si="733"/>
        <v>0</v>
      </c>
      <c r="O105" s="24"/>
      <c r="P105" s="10">
        <f t="shared" si="734"/>
        <v>0</v>
      </c>
      <c r="Q105" s="24"/>
      <c r="R105" s="10">
        <f t="shared" si="735"/>
        <v>0</v>
      </c>
      <c r="S105" s="24"/>
      <c r="T105" s="10">
        <f t="shared" si="736"/>
        <v>0</v>
      </c>
      <c r="U105" s="24"/>
      <c r="V105" s="10">
        <f t="shared" si="737"/>
        <v>0</v>
      </c>
      <c r="W105" s="24"/>
      <c r="X105" s="10">
        <f t="shared" si="738"/>
        <v>0</v>
      </c>
      <c r="Y105" s="24"/>
      <c r="Z105" s="10">
        <f t="shared" si="739"/>
        <v>0</v>
      </c>
      <c r="AA105" s="24"/>
      <c r="AB105" s="10">
        <f t="shared" si="740"/>
        <v>0</v>
      </c>
      <c r="AC105" s="24"/>
      <c r="AD105" s="10">
        <f t="shared" si="516"/>
        <v>0</v>
      </c>
      <c r="AE105" s="10">
        <f t="shared" ref="AE105" si="741">+G105+I105+K105+M105+O105+Q105+S105+U105+W105+Y105+AA105+AC105</f>
        <v>0</v>
      </c>
      <c r="AF105" s="11">
        <f t="shared" si="527"/>
        <v>0</v>
      </c>
      <c r="AG105" s="10">
        <f t="shared" si="528"/>
        <v>1</v>
      </c>
      <c r="AH105" s="10">
        <f t="shared" ref="AH105" si="742">+AG105*$D105</f>
        <v>128450</v>
      </c>
    </row>
    <row r="106" spans="1:34" ht="12.75" customHeight="1">
      <c r="A106" s="8">
        <v>70</v>
      </c>
      <c r="B106" s="9" t="s">
        <v>203</v>
      </c>
      <c r="C106" s="8" t="s">
        <v>58</v>
      </c>
      <c r="D106" s="80">
        <v>31745</v>
      </c>
      <c r="E106" s="80">
        <v>71</v>
      </c>
      <c r="F106" s="10">
        <f t="shared" si="514"/>
        <v>2253895</v>
      </c>
      <c r="G106" s="11"/>
      <c r="H106" s="24">
        <f t="shared" si="515"/>
        <v>0</v>
      </c>
      <c r="I106" s="24"/>
      <c r="J106" s="10">
        <f t="shared" si="516"/>
        <v>0</v>
      </c>
      <c r="K106" s="24"/>
      <c r="L106" s="10">
        <f t="shared" ref="L106" si="743">+K106*$D106</f>
        <v>0</v>
      </c>
      <c r="M106" s="24"/>
      <c r="N106" s="10">
        <f t="shared" ref="N106" si="744">+M106*$D106</f>
        <v>0</v>
      </c>
      <c r="O106" s="24"/>
      <c r="P106" s="10">
        <f t="shared" ref="P106" si="745">+O106*$D106</f>
        <v>0</v>
      </c>
      <c r="Q106" s="24"/>
      <c r="R106" s="10">
        <f t="shared" ref="R106" si="746">+Q106*$D106</f>
        <v>0</v>
      </c>
      <c r="S106" s="24">
        <v>71</v>
      </c>
      <c r="T106" s="10">
        <f t="shared" ref="T106" si="747">+S106*$D106</f>
        <v>2253895</v>
      </c>
      <c r="U106" s="24"/>
      <c r="V106" s="10">
        <f t="shared" ref="V106" si="748">+U106*$D106</f>
        <v>0</v>
      </c>
      <c r="W106" s="24"/>
      <c r="X106" s="10">
        <f t="shared" ref="X106" si="749">+W106*$D106</f>
        <v>0</v>
      </c>
      <c r="Y106" s="24"/>
      <c r="Z106" s="10">
        <f t="shared" ref="Z106" si="750">+Y106*$D106</f>
        <v>0</v>
      </c>
      <c r="AA106" s="24"/>
      <c r="AB106" s="10">
        <f t="shared" ref="AB106" si="751">+AA106*$D106</f>
        <v>0</v>
      </c>
      <c r="AC106" s="24"/>
      <c r="AD106" s="10">
        <f t="shared" si="516"/>
        <v>0</v>
      </c>
      <c r="AE106" s="10">
        <f t="shared" si="526"/>
        <v>71</v>
      </c>
      <c r="AF106" s="11">
        <f t="shared" si="527"/>
        <v>2253895</v>
      </c>
      <c r="AG106" s="10">
        <f t="shared" si="528"/>
        <v>0</v>
      </c>
      <c r="AH106" s="10">
        <f t="shared" si="529"/>
        <v>0</v>
      </c>
    </row>
    <row r="107" spans="1:34" ht="12.75" customHeight="1">
      <c r="A107" s="87"/>
      <c r="B107" s="13" t="s">
        <v>268</v>
      </c>
      <c r="C107" s="87"/>
      <c r="D107" s="89"/>
      <c r="E107" s="89"/>
      <c r="F107" s="26"/>
      <c r="G107" s="88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14">
        <f ca="1">SUM(X87:X111)</f>
        <v>2003760</v>
      </c>
      <c r="Y107" s="26"/>
      <c r="Z107" s="14">
        <f>SUM(Z87:Z106)</f>
        <v>5650088</v>
      </c>
      <c r="AA107" s="26"/>
      <c r="AB107" s="26">
        <f>SUM(AB87:AB106)</f>
        <v>2157872</v>
      </c>
      <c r="AC107" s="26"/>
      <c r="AD107" s="26"/>
      <c r="AE107" s="26"/>
      <c r="AF107" s="15">
        <f>SUM(AF87:AF106)</f>
        <v>29427735</v>
      </c>
      <c r="AG107" s="10"/>
      <c r="AH107" s="10"/>
    </row>
    <row r="108" spans="1:34" ht="12.75" customHeight="1">
      <c r="A108" s="8">
        <v>71</v>
      </c>
      <c r="B108" s="9" t="s">
        <v>114</v>
      </c>
      <c r="C108" s="8" t="s">
        <v>58</v>
      </c>
      <c r="D108" s="40">
        <v>32946</v>
      </c>
      <c r="E108" s="40">
        <v>2</v>
      </c>
      <c r="F108" s="10">
        <f t="shared" si="514"/>
        <v>65892</v>
      </c>
      <c r="G108" s="11"/>
      <c r="H108" s="24">
        <f t="shared" si="515"/>
        <v>0</v>
      </c>
      <c r="I108" s="24"/>
      <c r="J108" s="10">
        <f t="shared" si="516"/>
        <v>0</v>
      </c>
      <c r="K108" s="24"/>
      <c r="L108" s="10">
        <f t="shared" ref="L108" si="752">+K108*$D108</f>
        <v>0</v>
      </c>
      <c r="M108" s="24"/>
      <c r="N108" s="10">
        <f t="shared" ref="N108" si="753">+M108*$D108</f>
        <v>0</v>
      </c>
      <c r="O108" s="24"/>
      <c r="P108" s="10">
        <f t="shared" ref="P108" si="754">+O108*$D108</f>
        <v>0</v>
      </c>
      <c r="Q108" s="24"/>
      <c r="R108" s="10">
        <f t="shared" ref="R108" si="755">+Q108*$D108</f>
        <v>0</v>
      </c>
      <c r="S108" s="24"/>
      <c r="T108" s="10">
        <f t="shared" ref="T108" si="756">+S108*$D108</f>
        <v>0</v>
      </c>
      <c r="U108" s="24"/>
      <c r="V108" s="10">
        <f t="shared" ref="V108" si="757">+U108*$D108</f>
        <v>0</v>
      </c>
      <c r="W108" s="24"/>
      <c r="X108" s="10">
        <f t="shared" ref="X108" si="758">+W108*$D108</f>
        <v>0</v>
      </c>
      <c r="Y108" s="24">
        <v>2</v>
      </c>
      <c r="Z108" s="10">
        <f t="shared" ref="Z108" si="759">+Y108*$D108</f>
        <v>65892</v>
      </c>
      <c r="AA108" s="24"/>
      <c r="AB108" s="10">
        <f t="shared" ref="AB108" si="760">+AA108*$D108</f>
        <v>0</v>
      </c>
      <c r="AC108" s="24"/>
      <c r="AD108" s="10">
        <f t="shared" si="516"/>
        <v>0</v>
      </c>
      <c r="AE108" s="10">
        <f t="shared" si="526"/>
        <v>2</v>
      </c>
      <c r="AF108" s="11">
        <f t="shared" si="527"/>
        <v>65892</v>
      </c>
      <c r="AG108" s="10">
        <f t="shared" si="528"/>
        <v>0</v>
      </c>
      <c r="AH108" s="10">
        <f t="shared" si="529"/>
        <v>0</v>
      </c>
    </row>
    <row r="109" spans="1:34" ht="12.75" customHeight="1">
      <c r="A109" s="8">
        <v>72</v>
      </c>
      <c r="B109" s="9" t="s">
        <v>115</v>
      </c>
      <c r="C109" s="8" t="s">
        <v>58</v>
      </c>
      <c r="D109" s="40">
        <v>246228</v>
      </c>
      <c r="E109" s="40">
        <v>2</v>
      </c>
      <c r="F109" s="10">
        <f t="shared" si="514"/>
        <v>492456</v>
      </c>
      <c r="G109" s="11"/>
      <c r="H109" s="24">
        <f t="shared" si="515"/>
        <v>0</v>
      </c>
      <c r="I109" s="24"/>
      <c r="J109" s="10">
        <f t="shared" si="516"/>
        <v>0</v>
      </c>
      <c r="K109" s="24"/>
      <c r="L109" s="10">
        <f t="shared" ref="L109" si="761">+K109*$D109</f>
        <v>0</v>
      </c>
      <c r="M109" s="24"/>
      <c r="N109" s="10">
        <f t="shared" ref="N109" si="762">+M109*$D109</f>
        <v>0</v>
      </c>
      <c r="O109" s="24"/>
      <c r="P109" s="10">
        <f t="shared" ref="P109" si="763">+O109*$D109</f>
        <v>0</v>
      </c>
      <c r="Q109" s="24"/>
      <c r="R109" s="10">
        <f t="shared" ref="R109" si="764">+Q109*$D109</f>
        <v>0</v>
      </c>
      <c r="S109" s="24"/>
      <c r="T109" s="10">
        <f t="shared" ref="T109" si="765">+S109*$D109</f>
        <v>0</v>
      </c>
      <c r="U109" s="24"/>
      <c r="V109" s="10">
        <f t="shared" ref="V109" si="766">+U109*$D109</f>
        <v>0</v>
      </c>
      <c r="W109" s="24"/>
      <c r="X109" s="10">
        <f t="shared" ref="X109" si="767">+W109*$D109</f>
        <v>0</v>
      </c>
      <c r="Y109" s="24">
        <v>2</v>
      </c>
      <c r="Z109" s="10">
        <f t="shared" ref="Z109" si="768">+Y109*$D109</f>
        <v>492456</v>
      </c>
      <c r="AA109" s="24"/>
      <c r="AB109" s="10">
        <f t="shared" ref="AB109" si="769">+AA109*$D109</f>
        <v>0</v>
      </c>
      <c r="AC109" s="24"/>
      <c r="AD109" s="10">
        <f t="shared" si="516"/>
        <v>0</v>
      </c>
      <c r="AE109" s="10">
        <f t="shared" si="526"/>
        <v>2</v>
      </c>
      <c r="AF109" s="11">
        <f t="shared" si="527"/>
        <v>492456</v>
      </c>
      <c r="AG109" s="10">
        <f t="shared" si="528"/>
        <v>0</v>
      </c>
      <c r="AH109" s="10">
        <f t="shared" si="529"/>
        <v>0</v>
      </c>
    </row>
    <row r="110" spans="1:34" ht="12.75" customHeight="1">
      <c r="A110" s="8">
        <v>73</v>
      </c>
      <c r="B110" s="9" t="s">
        <v>116</v>
      </c>
      <c r="C110" s="8" t="s">
        <v>58</v>
      </c>
      <c r="D110" s="40">
        <v>305949</v>
      </c>
      <c r="E110" s="40">
        <v>2</v>
      </c>
      <c r="F110" s="10">
        <f t="shared" si="514"/>
        <v>611898</v>
      </c>
      <c r="G110" s="11"/>
      <c r="H110" s="24">
        <f t="shared" si="515"/>
        <v>0</v>
      </c>
      <c r="I110" s="24"/>
      <c r="J110" s="10">
        <f t="shared" si="516"/>
        <v>0</v>
      </c>
      <c r="K110" s="24"/>
      <c r="L110" s="10">
        <f t="shared" ref="L110" si="770">+K110*$D110</f>
        <v>0</v>
      </c>
      <c r="M110" s="24"/>
      <c r="N110" s="10">
        <f t="shared" ref="N110" si="771">+M110*$D110</f>
        <v>0</v>
      </c>
      <c r="O110" s="24"/>
      <c r="P110" s="10">
        <f t="shared" ref="P110" si="772">+O110*$D110</f>
        <v>0</v>
      </c>
      <c r="Q110" s="24"/>
      <c r="R110" s="10">
        <f t="shared" ref="R110" si="773">+Q110*$D110</f>
        <v>0</v>
      </c>
      <c r="S110" s="24"/>
      <c r="T110" s="10">
        <f t="shared" ref="T110" si="774">+S110*$D110</f>
        <v>0</v>
      </c>
      <c r="U110" s="24"/>
      <c r="V110" s="10">
        <f t="shared" ref="V110" si="775">+U110*$D110</f>
        <v>0</v>
      </c>
      <c r="W110" s="24"/>
      <c r="X110" s="10">
        <f t="shared" ref="X110" si="776">+W110*$D110</f>
        <v>0</v>
      </c>
      <c r="Y110" s="24">
        <v>2</v>
      </c>
      <c r="Z110" s="10">
        <f t="shared" ref="Z110" si="777">+Y110*$D110</f>
        <v>611898</v>
      </c>
      <c r="AA110" s="24"/>
      <c r="AB110" s="10">
        <f t="shared" ref="AB110" si="778">+AA110*$D110</f>
        <v>0</v>
      </c>
      <c r="AC110" s="24"/>
      <c r="AD110" s="10">
        <f t="shared" si="516"/>
        <v>0</v>
      </c>
      <c r="AE110" s="10">
        <f t="shared" si="526"/>
        <v>2</v>
      </c>
      <c r="AF110" s="11">
        <f t="shared" si="527"/>
        <v>611898</v>
      </c>
      <c r="AG110" s="10">
        <f t="shared" si="528"/>
        <v>0</v>
      </c>
      <c r="AH110" s="10">
        <f t="shared" si="529"/>
        <v>0</v>
      </c>
    </row>
    <row r="111" spans="1:34" ht="12.75" customHeight="1">
      <c r="A111" s="8">
        <v>74</v>
      </c>
      <c r="B111" s="9" t="s">
        <v>117</v>
      </c>
      <c r="C111" s="8" t="s">
        <v>58</v>
      </c>
      <c r="D111" s="40">
        <v>131478</v>
      </c>
      <c r="E111" s="40">
        <v>2</v>
      </c>
      <c r="F111" s="10">
        <f t="shared" si="514"/>
        <v>262956</v>
      </c>
      <c r="G111" s="11"/>
      <c r="H111" s="24">
        <f t="shared" si="515"/>
        <v>0</v>
      </c>
      <c r="I111" s="24"/>
      <c r="J111" s="10">
        <f t="shared" si="516"/>
        <v>0</v>
      </c>
      <c r="K111" s="24"/>
      <c r="L111" s="10">
        <f t="shared" ref="L111" si="779">+K111*$D111</f>
        <v>0</v>
      </c>
      <c r="M111" s="24"/>
      <c r="N111" s="10">
        <f t="shared" ref="N111" si="780">+M111*$D111</f>
        <v>0</v>
      </c>
      <c r="O111" s="24"/>
      <c r="P111" s="10">
        <f t="shared" ref="P111" si="781">+O111*$D111</f>
        <v>0</v>
      </c>
      <c r="Q111" s="24"/>
      <c r="R111" s="10">
        <f t="shared" ref="R111" si="782">+Q111*$D111</f>
        <v>0</v>
      </c>
      <c r="S111" s="24"/>
      <c r="T111" s="10">
        <f t="shared" ref="T111" si="783">+S111*$D111</f>
        <v>0</v>
      </c>
      <c r="U111" s="24"/>
      <c r="V111" s="10">
        <f t="shared" ref="V111" si="784">+U111*$D111</f>
        <v>0</v>
      </c>
      <c r="W111" s="24"/>
      <c r="X111" s="10">
        <f t="shared" ref="X111" si="785">+W111*$D111</f>
        <v>0</v>
      </c>
      <c r="Y111" s="24">
        <v>2</v>
      </c>
      <c r="Z111" s="10">
        <f t="shared" ref="Z111" si="786">+Y111*$D111</f>
        <v>262956</v>
      </c>
      <c r="AA111" s="24">
        <v>4</v>
      </c>
      <c r="AB111" s="10">
        <f t="shared" ref="AB111" si="787">+AA111*$D111</f>
        <v>525912</v>
      </c>
      <c r="AC111" s="24"/>
      <c r="AD111" s="10">
        <f t="shared" si="516"/>
        <v>0</v>
      </c>
      <c r="AE111" s="10">
        <f t="shared" si="526"/>
        <v>6</v>
      </c>
      <c r="AF111" s="11">
        <f t="shared" si="527"/>
        <v>788868</v>
      </c>
      <c r="AG111" s="10">
        <f t="shared" si="528"/>
        <v>-4</v>
      </c>
      <c r="AH111" s="10">
        <f t="shared" si="529"/>
        <v>-525912</v>
      </c>
    </row>
    <row r="112" spans="1:34" ht="12.75" customHeight="1">
      <c r="A112" s="87"/>
      <c r="B112" s="13" t="s">
        <v>271</v>
      </c>
      <c r="C112" s="87"/>
      <c r="D112" s="89"/>
      <c r="E112" s="89"/>
      <c r="F112" s="26"/>
      <c r="G112" s="88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14">
        <f>SUM(X108:X111)</f>
        <v>0</v>
      </c>
      <c r="Y112" s="26"/>
      <c r="Z112" s="14">
        <f>SUM(Z108:Z111)</f>
        <v>1433202</v>
      </c>
      <c r="AA112" s="26"/>
      <c r="AB112" s="26">
        <f>SUM(AB108:AB111)</f>
        <v>525912</v>
      </c>
      <c r="AC112" s="26"/>
      <c r="AD112" s="26"/>
      <c r="AE112" s="26"/>
      <c r="AF112" s="15">
        <f>SUM(AF108:AF111)</f>
        <v>1959114</v>
      </c>
      <c r="AG112" s="10"/>
      <c r="AH112" s="10"/>
    </row>
    <row r="113" spans="1:39">
      <c r="A113" s="8">
        <v>75</v>
      </c>
      <c r="B113" s="9" t="s">
        <v>102</v>
      </c>
      <c r="C113" s="8" t="s">
        <v>58</v>
      </c>
      <c r="D113" s="10">
        <v>12000</v>
      </c>
      <c r="E113" s="10">
        <v>77</v>
      </c>
      <c r="F113" s="10">
        <f t="shared" si="514"/>
        <v>924000</v>
      </c>
      <c r="G113" s="11"/>
      <c r="H113" s="24">
        <f t="shared" si="515"/>
        <v>0</v>
      </c>
      <c r="I113" s="24"/>
      <c r="J113" s="10">
        <f t="shared" si="516"/>
        <v>0</v>
      </c>
      <c r="K113" s="24"/>
      <c r="L113" s="10">
        <f t="shared" ref="L113" si="788">+K113*$D113</f>
        <v>0</v>
      </c>
      <c r="M113" s="24"/>
      <c r="N113" s="10">
        <f t="shared" ref="N113" si="789">+M113*$D113</f>
        <v>0</v>
      </c>
      <c r="O113" s="24"/>
      <c r="P113" s="10">
        <f t="shared" ref="P113" si="790">+O113*$D113</f>
        <v>0</v>
      </c>
      <c r="Q113" s="24"/>
      <c r="R113" s="10">
        <f t="shared" ref="R113" si="791">+Q113*$D113</f>
        <v>0</v>
      </c>
      <c r="S113" s="24"/>
      <c r="T113" s="10">
        <f t="shared" ref="T113" si="792">+S113*$D113</f>
        <v>0</v>
      </c>
      <c r="U113" s="24">
        <v>77</v>
      </c>
      <c r="V113" s="10">
        <f t="shared" ref="V113" si="793">+U113*$D113</f>
        <v>924000</v>
      </c>
      <c r="W113" s="24"/>
      <c r="X113" s="10">
        <f t="shared" ref="X113" si="794">+W113*$D113</f>
        <v>0</v>
      </c>
      <c r="Y113" s="24"/>
      <c r="Z113" s="10">
        <f t="shared" ref="Z113" si="795">+Y113*$D113</f>
        <v>0</v>
      </c>
      <c r="AA113" s="24"/>
      <c r="AB113" s="10">
        <f t="shared" ref="AB113" si="796">+AA113*$D113</f>
        <v>0</v>
      </c>
      <c r="AC113" s="24"/>
      <c r="AD113" s="10">
        <f t="shared" si="516"/>
        <v>0</v>
      </c>
      <c r="AE113" s="10">
        <f t="shared" si="526"/>
        <v>77</v>
      </c>
      <c r="AF113" s="11">
        <f t="shared" si="527"/>
        <v>924000</v>
      </c>
      <c r="AG113" s="10">
        <f t="shared" si="528"/>
        <v>0</v>
      </c>
      <c r="AH113" s="10">
        <f t="shared" si="529"/>
        <v>0</v>
      </c>
    </row>
    <row r="114" spans="1:39">
      <c r="A114" s="8">
        <v>76</v>
      </c>
      <c r="B114" s="9" t="s">
        <v>86</v>
      </c>
      <c r="C114" s="8" t="s">
        <v>58</v>
      </c>
      <c r="D114" s="10">
        <v>6000</v>
      </c>
      <c r="E114" s="10">
        <v>873</v>
      </c>
      <c r="F114" s="10">
        <f t="shared" si="514"/>
        <v>5238000</v>
      </c>
      <c r="G114" s="11"/>
      <c r="H114" s="24">
        <f t="shared" si="515"/>
        <v>0</v>
      </c>
      <c r="I114" s="24"/>
      <c r="J114" s="10">
        <f t="shared" si="516"/>
        <v>0</v>
      </c>
      <c r="K114" s="24"/>
      <c r="L114" s="10">
        <f t="shared" ref="L114" si="797">+K114*$D114</f>
        <v>0</v>
      </c>
      <c r="M114" s="24"/>
      <c r="N114" s="10">
        <f t="shared" ref="N114" si="798">+M114*$D114</f>
        <v>0</v>
      </c>
      <c r="O114" s="24"/>
      <c r="P114" s="10">
        <f t="shared" ref="P114" si="799">+O114*$D114</f>
        <v>0</v>
      </c>
      <c r="Q114" s="24"/>
      <c r="R114" s="10">
        <f t="shared" ref="R114" si="800">+Q114*$D114</f>
        <v>0</v>
      </c>
      <c r="S114" s="24">
        <v>71</v>
      </c>
      <c r="T114" s="10">
        <f t="shared" ref="T114" si="801">+S114*$D114</f>
        <v>426000</v>
      </c>
      <c r="U114" s="24">
        <v>334</v>
      </c>
      <c r="V114" s="10">
        <f t="shared" ref="V114" si="802">+U114*$D114</f>
        <v>2004000</v>
      </c>
      <c r="W114" s="24"/>
      <c r="X114" s="10">
        <f t="shared" ref="X114" si="803">+W114*$D114</f>
        <v>0</v>
      </c>
      <c r="Y114" s="24">
        <v>153</v>
      </c>
      <c r="Z114" s="10">
        <f t="shared" ref="Z114" si="804">+Y114*$D114</f>
        <v>918000</v>
      </c>
      <c r="AA114" s="24">
        <v>104</v>
      </c>
      <c r="AB114" s="10">
        <f t="shared" ref="AB114" si="805">+AA114*$D114</f>
        <v>624000</v>
      </c>
      <c r="AC114" s="24"/>
      <c r="AD114" s="10">
        <f t="shared" si="516"/>
        <v>0</v>
      </c>
      <c r="AE114" s="10">
        <f t="shared" si="526"/>
        <v>662</v>
      </c>
      <c r="AF114" s="11">
        <f t="shared" si="527"/>
        <v>3972000</v>
      </c>
      <c r="AG114" s="10">
        <f t="shared" si="528"/>
        <v>211</v>
      </c>
      <c r="AH114" s="10">
        <f t="shared" si="529"/>
        <v>1266000</v>
      </c>
    </row>
    <row r="115" spans="1:39" ht="14.25" customHeight="1">
      <c r="A115" s="8">
        <v>77</v>
      </c>
      <c r="B115" s="9" t="s">
        <v>87</v>
      </c>
      <c r="C115" s="8" t="s">
        <v>58</v>
      </c>
      <c r="D115" s="10">
        <v>4080</v>
      </c>
      <c r="E115" s="10">
        <v>580</v>
      </c>
      <c r="F115" s="10">
        <f t="shared" si="514"/>
        <v>2366400</v>
      </c>
      <c r="G115" s="11"/>
      <c r="H115" s="24">
        <f t="shared" si="515"/>
        <v>0</v>
      </c>
      <c r="I115" s="24"/>
      <c r="J115" s="10">
        <f t="shared" si="516"/>
        <v>0</v>
      </c>
      <c r="K115" s="24"/>
      <c r="L115" s="10">
        <f t="shared" ref="L115" si="806">+K115*$D115</f>
        <v>0</v>
      </c>
      <c r="M115" s="24"/>
      <c r="N115" s="10">
        <f t="shared" ref="N115" si="807">+M115*$D115</f>
        <v>0</v>
      </c>
      <c r="O115" s="24"/>
      <c r="P115" s="10">
        <f t="shared" ref="P115" si="808">+O115*$D115</f>
        <v>0</v>
      </c>
      <c r="Q115" s="24"/>
      <c r="R115" s="10">
        <f t="shared" ref="R115" si="809">+Q115*$D115</f>
        <v>0</v>
      </c>
      <c r="S115" s="24">
        <v>113</v>
      </c>
      <c r="T115" s="10">
        <f t="shared" ref="T115" si="810">+S115*$D115</f>
        <v>461040</v>
      </c>
      <c r="U115" s="24">
        <v>357</v>
      </c>
      <c r="V115" s="10">
        <f t="shared" ref="V115" si="811">+U115*$D115</f>
        <v>1456560</v>
      </c>
      <c r="W115" s="24">
        <v>100</v>
      </c>
      <c r="X115" s="10">
        <f t="shared" ref="X115" si="812">+W115*$D115</f>
        <v>408000</v>
      </c>
      <c r="Y115" s="24">
        <v>10</v>
      </c>
      <c r="Z115" s="10">
        <f t="shared" ref="Z115" si="813">+Y115*$D115</f>
        <v>40800</v>
      </c>
      <c r="AA115" s="24"/>
      <c r="AB115" s="10">
        <f t="shared" ref="AB115" si="814">+AA115*$D115</f>
        <v>0</v>
      </c>
      <c r="AC115" s="24"/>
      <c r="AD115" s="10">
        <f t="shared" si="516"/>
        <v>0</v>
      </c>
      <c r="AE115" s="10">
        <f t="shared" si="526"/>
        <v>580</v>
      </c>
      <c r="AF115" s="11">
        <f t="shared" si="527"/>
        <v>2366400</v>
      </c>
      <c r="AG115" s="10">
        <f t="shared" si="528"/>
        <v>0</v>
      </c>
      <c r="AH115" s="10">
        <f t="shared" si="529"/>
        <v>0</v>
      </c>
    </row>
    <row r="116" spans="1:39" ht="14.25" customHeight="1">
      <c r="A116" s="87"/>
      <c r="B116" s="13" t="s">
        <v>269</v>
      </c>
      <c r="C116" s="87"/>
      <c r="D116" s="26"/>
      <c r="E116" s="26"/>
      <c r="F116" s="26"/>
      <c r="G116" s="88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14">
        <f>SUM(X113:X115)</f>
        <v>408000</v>
      </c>
      <c r="Y116" s="26"/>
      <c r="Z116" s="14">
        <f>SUM(Z113:Z115)</f>
        <v>958800</v>
      </c>
      <c r="AA116" s="26"/>
      <c r="AB116" s="26">
        <f>SUM(AB113:AB115)</f>
        <v>624000</v>
      </c>
      <c r="AC116" s="26"/>
      <c r="AD116" s="26"/>
      <c r="AE116" s="26"/>
      <c r="AF116" s="15">
        <f>SUM(AF113:AF115)</f>
        <v>7262400</v>
      </c>
      <c r="AG116" s="10"/>
      <c r="AH116" s="10"/>
    </row>
    <row r="117" spans="1:39" ht="14.25" customHeight="1">
      <c r="A117" s="8">
        <v>78</v>
      </c>
      <c r="B117" s="9" t="s">
        <v>216</v>
      </c>
      <c r="C117" s="8" t="s">
        <v>58</v>
      </c>
      <c r="D117" s="10">
        <v>2000000</v>
      </c>
      <c r="E117" s="10">
        <v>3</v>
      </c>
      <c r="F117" s="10">
        <f t="shared" si="514"/>
        <v>6000000</v>
      </c>
      <c r="G117" s="11"/>
      <c r="H117" s="24">
        <f t="shared" si="515"/>
        <v>0</v>
      </c>
      <c r="I117" s="24"/>
      <c r="J117" s="10">
        <f t="shared" si="516"/>
        <v>0</v>
      </c>
      <c r="K117" s="24"/>
      <c r="L117" s="10">
        <f t="shared" ref="L117" si="815">+K117*$D117</f>
        <v>0</v>
      </c>
      <c r="M117" s="24"/>
      <c r="N117" s="10">
        <f t="shared" ref="N117" si="816">+M117*$D117</f>
        <v>0</v>
      </c>
      <c r="O117" s="24"/>
      <c r="P117" s="10">
        <f t="shared" ref="P117" si="817">+O117*$D117</f>
        <v>0</v>
      </c>
      <c r="Q117" s="24"/>
      <c r="R117" s="10">
        <f t="shared" ref="R117" si="818">+Q117*$D117</f>
        <v>0</v>
      </c>
      <c r="S117" s="24">
        <v>3</v>
      </c>
      <c r="T117" s="10">
        <f t="shared" ref="T117" si="819">+S117*$D117</f>
        <v>6000000</v>
      </c>
      <c r="U117" s="24"/>
      <c r="V117" s="10">
        <f t="shared" ref="V117" si="820">+U117*$D117</f>
        <v>0</v>
      </c>
      <c r="W117" s="24"/>
      <c r="X117" s="10">
        <f t="shared" ref="X117" si="821">+W117*$D117</f>
        <v>0</v>
      </c>
      <c r="Y117" s="24"/>
      <c r="Z117" s="10">
        <f t="shared" ref="Z117" si="822">+Y117*$D117</f>
        <v>0</v>
      </c>
      <c r="AA117" s="24"/>
      <c r="AB117" s="10">
        <f t="shared" ref="AB117" si="823">+AA117*$D117</f>
        <v>0</v>
      </c>
      <c r="AC117" s="24"/>
      <c r="AD117" s="10">
        <f t="shared" si="516"/>
        <v>0</v>
      </c>
      <c r="AE117" s="10">
        <f t="shared" si="526"/>
        <v>3</v>
      </c>
      <c r="AF117" s="11">
        <f t="shared" si="527"/>
        <v>6000000</v>
      </c>
      <c r="AG117" s="10">
        <f t="shared" si="528"/>
        <v>0</v>
      </c>
      <c r="AH117" s="10">
        <f t="shared" si="529"/>
        <v>0</v>
      </c>
    </row>
    <row r="118" spans="1:39" ht="14.25" customHeight="1">
      <c r="A118" s="8">
        <v>79</v>
      </c>
      <c r="B118" s="9" t="s">
        <v>109</v>
      </c>
      <c r="C118" s="8" t="s">
        <v>111</v>
      </c>
      <c r="D118" s="10">
        <v>115000</v>
      </c>
      <c r="E118" s="10">
        <v>14</v>
      </c>
      <c r="F118" s="10">
        <f t="shared" si="514"/>
        <v>1610000</v>
      </c>
      <c r="G118" s="11"/>
      <c r="H118" s="24">
        <f t="shared" si="515"/>
        <v>0</v>
      </c>
      <c r="I118" s="24"/>
      <c r="J118" s="10">
        <f t="shared" si="516"/>
        <v>0</v>
      </c>
      <c r="K118" s="24"/>
      <c r="L118" s="10">
        <f t="shared" ref="L118" si="824">+K118*$D118</f>
        <v>0</v>
      </c>
      <c r="M118" s="24"/>
      <c r="N118" s="10">
        <f t="shared" ref="N118" si="825">+M118*$D118</f>
        <v>0</v>
      </c>
      <c r="O118" s="24"/>
      <c r="P118" s="10">
        <f t="shared" ref="P118" si="826">+O118*$D118</f>
        <v>0</v>
      </c>
      <c r="Q118" s="24"/>
      <c r="R118" s="10">
        <f t="shared" ref="R118" si="827">+Q118*$D118</f>
        <v>0</v>
      </c>
      <c r="S118" s="24"/>
      <c r="T118" s="10">
        <f t="shared" ref="T118" si="828">+S118*$D118</f>
        <v>0</v>
      </c>
      <c r="U118" s="24"/>
      <c r="V118" s="10">
        <f t="shared" ref="V118" si="829">+U118*$D118</f>
        <v>0</v>
      </c>
      <c r="W118" s="24"/>
      <c r="X118" s="10">
        <f t="shared" ref="X118" si="830">+W118*$D118</f>
        <v>0</v>
      </c>
      <c r="Y118" s="24">
        <v>14</v>
      </c>
      <c r="Z118" s="10">
        <f t="shared" ref="Z118" si="831">+Y118*$D118</f>
        <v>1610000</v>
      </c>
      <c r="AA118" s="24">
        <v>1</v>
      </c>
      <c r="AB118" s="10">
        <f t="shared" ref="AB118" si="832">+AA118*$D118</f>
        <v>115000</v>
      </c>
      <c r="AC118" s="24"/>
      <c r="AD118" s="10">
        <f t="shared" si="516"/>
        <v>0</v>
      </c>
      <c r="AE118" s="10">
        <f t="shared" si="526"/>
        <v>15</v>
      </c>
      <c r="AF118" s="11">
        <f t="shared" si="527"/>
        <v>1725000</v>
      </c>
      <c r="AG118" s="10">
        <f t="shared" si="528"/>
        <v>-1</v>
      </c>
      <c r="AH118" s="10">
        <f t="shared" si="529"/>
        <v>-115000</v>
      </c>
    </row>
    <row r="119" spans="1:39" ht="14.25" customHeight="1">
      <c r="A119" s="8">
        <v>80</v>
      </c>
      <c r="B119" s="9" t="s">
        <v>217</v>
      </c>
      <c r="C119" s="8" t="s">
        <v>111</v>
      </c>
      <c r="D119" s="10">
        <v>125000</v>
      </c>
      <c r="E119" s="10">
        <v>10</v>
      </c>
      <c r="F119" s="10">
        <f t="shared" si="514"/>
        <v>1250000</v>
      </c>
      <c r="G119" s="11"/>
      <c r="H119" s="24">
        <f t="shared" si="515"/>
        <v>0</v>
      </c>
      <c r="I119" s="24"/>
      <c r="J119" s="10">
        <f t="shared" si="516"/>
        <v>0</v>
      </c>
      <c r="K119" s="24"/>
      <c r="L119" s="10">
        <f t="shared" ref="L119" si="833">+K119*$D119</f>
        <v>0</v>
      </c>
      <c r="M119" s="24"/>
      <c r="N119" s="10">
        <f t="shared" ref="N119" si="834">+M119*$D119</f>
        <v>0</v>
      </c>
      <c r="O119" s="24"/>
      <c r="P119" s="10">
        <f t="shared" ref="P119" si="835">+O119*$D119</f>
        <v>0</v>
      </c>
      <c r="Q119" s="24"/>
      <c r="R119" s="10">
        <f t="shared" ref="R119" si="836">+Q119*$D119</f>
        <v>0</v>
      </c>
      <c r="S119" s="24"/>
      <c r="T119" s="10">
        <f t="shared" ref="T119" si="837">+S119*$D119</f>
        <v>0</v>
      </c>
      <c r="U119" s="24"/>
      <c r="V119" s="10">
        <f t="shared" ref="V119" si="838">+U119*$D119</f>
        <v>0</v>
      </c>
      <c r="W119" s="24"/>
      <c r="X119" s="10">
        <f t="shared" ref="X119" si="839">+W119*$D119</f>
        <v>0</v>
      </c>
      <c r="Y119" s="24">
        <v>10</v>
      </c>
      <c r="Z119" s="10">
        <f t="shared" ref="Z119" si="840">+Y119*$D119</f>
        <v>1250000</v>
      </c>
      <c r="AA119" s="24"/>
      <c r="AB119" s="10">
        <f t="shared" ref="AB119" si="841">+AA119*$D119</f>
        <v>0</v>
      </c>
      <c r="AC119" s="24"/>
      <c r="AD119" s="10">
        <f t="shared" si="516"/>
        <v>0</v>
      </c>
      <c r="AE119" s="10">
        <f t="shared" si="526"/>
        <v>10</v>
      </c>
      <c r="AF119" s="11">
        <f t="shared" si="527"/>
        <v>1250000</v>
      </c>
      <c r="AG119" s="10">
        <f t="shared" si="528"/>
        <v>0</v>
      </c>
      <c r="AH119" s="10">
        <f t="shared" si="529"/>
        <v>0</v>
      </c>
    </row>
    <row r="120" spans="1:39" ht="14.25" customHeight="1">
      <c r="A120" s="8">
        <v>81</v>
      </c>
      <c r="B120" s="9" t="s">
        <v>110</v>
      </c>
      <c r="C120" s="8" t="s">
        <v>111</v>
      </c>
      <c r="D120" s="10">
        <v>30000</v>
      </c>
      <c r="E120" s="10">
        <v>24</v>
      </c>
      <c r="F120" s="10">
        <f t="shared" si="514"/>
        <v>720000</v>
      </c>
      <c r="G120" s="11"/>
      <c r="H120" s="24">
        <f t="shared" si="515"/>
        <v>0</v>
      </c>
      <c r="I120" s="24"/>
      <c r="J120" s="10">
        <f t="shared" si="516"/>
        <v>0</v>
      </c>
      <c r="K120" s="24"/>
      <c r="L120" s="10">
        <f t="shared" ref="L120" si="842">+K120*$D120</f>
        <v>0</v>
      </c>
      <c r="M120" s="24"/>
      <c r="N120" s="10">
        <f t="shared" ref="N120" si="843">+M120*$D120</f>
        <v>0</v>
      </c>
      <c r="O120" s="24"/>
      <c r="P120" s="10">
        <f t="shared" ref="P120" si="844">+O120*$D120</f>
        <v>0</v>
      </c>
      <c r="Q120" s="24"/>
      <c r="R120" s="10">
        <f t="shared" ref="R120" si="845">+Q120*$D120</f>
        <v>0</v>
      </c>
      <c r="S120" s="24"/>
      <c r="T120" s="10">
        <f t="shared" ref="T120" si="846">+S120*$D120</f>
        <v>0</v>
      </c>
      <c r="U120" s="24"/>
      <c r="V120" s="10">
        <f t="shared" ref="V120" si="847">+U120*$D120</f>
        <v>0</v>
      </c>
      <c r="W120" s="24"/>
      <c r="X120" s="10">
        <f t="shared" ref="X120" si="848">+W120*$D120</f>
        <v>0</v>
      </c>
      <c r="Y120" s="24">
        <v>24</v>
      </c>
      <c r="Z120" s="10">
        <f t="shared" ref="Z120" si="849">+Y120*$D120</f>
        <v>720000</v>
      </c>
      <c r="AA120" s="24">
        <v>1</v>
      </c>
      <c r="AB120" s="10">
        <f t="shared" ref="AB120" si="850">+AA120*$D120</f>
        <v>30000</v>
      </c>
      <c r="AC120" s="24"/>
      <c r="AD120" s="10">
        <f t="shared" si="516"/>
        <v>0</v>
      </c>
      <c r="AE120" s="10">
        <f t="shared" si="526"/>
        <v>25</v>
      </c>
      <c r="AF120" s="11">
        <f t="shared" si="527"/>
        <v>750000</v>
      </c>
      <c r="AG120" s="10">
        <f t="shared" si="528"/>
        <v>-1</v>
      </c>
      <c r="AH120" s="10">
        <f t="shared" si="529"/>
        <v>-30000</v>
      </c>
    </row>
    <row r="121" spans="1:39" ht="14.25" customHeight="1">
      <c r="A121" s="87"/>
      <c r="B121" s="13" t="s">
        <v>270</v>
      </c>
      <c r="C121" s="87"/>
      <c r="D121" s="26"/>
      <c r="E121" s="26"/>
      <c r="F121" s="26"/>
      <c r="G121" s="88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14">
        <f>SUM(X117:X120)</f>
        <v>0</v>
      </c>
      <c r="Y121" s="26"/>
      <c r="Z121" s="14">
        <f>SUM(Z117:Z120)</f>
        <v>3580000</v>
      </c>
      <c r="AA121" s="26"/>
      <c r="AB121" s="14">
        <f>SUM(AB117:AB120)</f>
        <v>145000</v>
      </c>
      <c r="AC121" s="26"/>
      <c r="AD121" s="26"/>
      <c r="AE121" s="26"/>
      <c r="AF121" s="15">
        <f>SUM(AF117:AF120)</f>
        <v>9725000</v>
      </c>
      <c r="AG121" s="10"/>
      <c r="AH121" s="10"/>
    </row>
    <row r="122" spans="1:39" ht="14.25" customHeight="1">
      <c r="A122" s="12" t="s">
        <v>260</v>
      </c>
      <c r="B122" s="28" t="s">
        <v>48</v>
      </c>
      <c r="C122" s="12"/>
      <c r="D122" s="14"/>
      <c r="E122" s="14"/>
      <c r="F122" s="14">
        <f>SUM(F76:F120)</f>
        <v>65661683</v>
      </c>
      <c r="G122" s="15"/>
      <c r="H122" s="14">
        <f>SUM(H76:H120)</f>
        <v>619200</v>
      </c>
      <c r="I122" s="15"/>
      <c r="J122" s="14">
        <f>SUM(J76:J120)</f>
        <v>0</v>
      </c>
      <c r="K122" s="15"/>
      <c r="L122" s="14">
        <f>SUM(L76:L120)</f>
        <v>0</v>
      </c>
      <c r="M122" s="15"/>
      <c r="N122" s="14">
        <f>SUM(N76:N120)</f>
        <v>0</v>
      </c>
      <c r="O122" s="15"/>
      <c r="P122" s="14">
        <f>SUM(P76:P120)</f>
        <v>0</v>
      </c>
      <c r="Q122" s="15"/>
      <c r="R122" s="14">
        <f>SUM(R76:R120)</f>
        <v>304000</v>
      </c>
      <c r="S122" s="15"/>
      <c r="T122" s="14">
        <f>SUM(T76:T120)</f>
        <v>14512515</v>
      </c>
      <c r="U122" s="15"/>
      <c r="V122" s="14">
        <f>SUM(V76:V120)</f>
        <v>22912756</v>
      </c>
      <c r="W122" s="15"/>
      <c r="X122" s="14">
        <f ca="1">+X116+X107+X121+X86+X80</f>
        <v>2475760</v>
      </c>
      <c r="Y122" s="15"/>
      <c r="Z122" s="14">
        <f>+Z121+Z116+Z112+Z107+Z86+Z80</f>
        <v>14554962</v>
      </c>
      <c r="AA122" s="15"/>
      <c r="AB122" s="14">
        <f>+AB121+AB116+AB112+AB107+AB86+AB80</f>
        <v>3704784</v>
      </c>
      <c r="AC122" s="15"/>
      <c r="AD122" s="14">
        <f>SUM(AD76:AD120)</f>
        <v>0</v>
      </c>
      <c r="AE122" s="15"/>
      <c r="AF122" s="14">
        <f>+AF121+AF116+AF107+AF86+AF80+AF112</f>
        <v>59083977</v>
      </c>
      <c r="AG122" s="15"/>
      <c r="AH122" s="14">
        <f>SUM(AH76:AH120)</f>
        <v>6821978</v>
      </c>
      <c r="AM122" s="37"/>
    </row>
    <row r="123" spans="1:39">
      <c r="A123" s="8">
        <v>82</v>
      </c>
      <c r="B123" s="9" t="s">
        <v>45</v>
      </c>
      <c r="C123" s="8" t="s">
        <v>221</v>
      </c>
      <c r="D123" s="10"/>
      <c r="E123" s="10"/>
      <c r="F123" s="11">
        <v>500000</v>
      </c>
      <c r="G123" s="11"/>
      <c r="H123" s="11"/>
      <c r="I123" s="11"/>
      <c r="J123" s="10">
        <f t="shared" si="516"/>
        <v>0</v>
      </c>
      <c r="K123" s="11"/>
      <c r="L123" s="10">
        <f t="shared" ref="L123" si="851">+K123*$D123</f>
        <v>0</v>
      </c>
      <c r="M123" s="11"/>
      <c r="N123" s="10">
        <v>500000</v>
      </c>
      <c r="O123" s="11"/>
      <c r="P123" s="10">
        <f t="shared" ref="P123" si="852">+O123*$D123</f>
        <v>0</v>
      </c>
      <c r="Q123" s="11"/>
      <c r="R123" s="10">
        <f t="shared" ref="R123" si="853">+Q123*$D123</f>
        <v>0</v>
      </c>
      <c r="S123" s="11"/>
      <c r="T123" s="10">
        <f t="shared" ref="T123" si="854">+S123*$D123</f>
        <v>0</v>
      </c>
      <c r="U123" s="11"/>
      <c r="V123" s="10">
        <f t="shared" ref="V123" si="855">+U123*$D123</f>
        <v>0</v>
      </c>
      <c r="W123" s="11"/>
      <c r="X123" s="10">
        <f t="shared" ref="X123" si="856">+W123*$D123</f>
        <v>0</v>
      </c>
      <c r="Y123" s="11"/>
      <c r="Z123" s="10">
        <f t="shared" ref="Z123" si="857">+Y123*$D123</f>
        <v>0</v>
      </c>
      <c r="AA123" s="11"/>
      <c r="AB123" s="10">
        <f t="shared" ref="AB123" si="858">+AA123*$D123</f>
        <v>0</v>
      </c>
      <c r="AC123" s="11"/>
      <c r="AD123" s="10">
        <f t="shared" si="516"/>
        <v>0</v>
      </c>
      <c r="AE123" s="11"/>
      <c r="AF123" s="11">
        <v>500000</v>
      </c>
      <c r="AG123" s="11"/>
      <c r="AH123" s="11"/>
    </row>
    <row r="124" spans="1:39">
      <c r="A124" s="8">
        <v>83</v>
      </c>
      <c r="B124" s="9" t="s">
        <v>19</v>
      </c>
      <c r="C124" s="8" t="s">
        <v>60</v>
      </c>
      <c r="D124" s="10">
        <v>250000</v>
      </c>
      <c r="E124" s="10">
        <v>12</v>
      </c>
      <c r="F124" s="10">
        <f t="shared" ref="F124" si="859">+E124*D124</f>
        <v>3000000</v>
      </c>
      <c r="G124" s="11">
        <v>1</v>
      </c>
      <c r="H124" s="10">
        <f>D124*G124</f>
        <v>250000</v>
      </c>
      <c r="I124" s="10">
        <v>1</v>
      </c>
      <c r="J124" s="10">
        <f t="shared" si="516"/>
        <v>250000</v>
      </c>
      <c r="K124" s="10">
        <v>1</v>
      </c>
      <c r="L124" s="10">
        <f t="shared" ref="L124" si="860">+K124*$D124</f>
        <v>250000</v>
      </c>
      <c r="M124" s="10">
        <v>1</v>
      </c>
      <c r="N124" s="10">
        <f t="shared" ref="N124" si="861">+M124*$D124</f>
        <v>250000</v>
      </c>
      <c r="O124" s="10">
        <v>1</v>
      </c>
      <c r="P124" s="10">
        <f t="shared" ref="P124" si="862">+O124*$D124</f>
        <v>250000</v>
      </c>
      <c r="Q124" s="10">
        <v>1</v>
      </c>
      <c r="R124" s="10">
        <f t="shared" ref="R124" si="863">+Q124*$D124</f>
        <v>250000</v>
      </c>
      <c r="S124" s="10">
        <v>1</v>
      </c>
      <c r="T124" s="10">
        <f t="shared" ref="T124" si="864">+S124*$D124</f>
        <v>250000</v>
      </c>
      <c r="U124" s="10">
        <v>1</v>
      </c>
      <c r="V124" s="10">
        <f t="shared" ref="V124" si="865">+U124*$D124</f>
        <v>250000</v>
      </c>
      <c r="W124" s="10">
        <v>1</v>
      </c>
      <c r="X124" s="10">
        <f t="shared" ref="X124" si="866">+W124*$D124</f>
        <v>250000</v>
      </c>
      <c r="Y124" s="10">
        <v>1</v>
      </c>
      <c r="Z124" s="10">
        <f t="shared" ref="Z124" si="867">+Y124*$D124</f>
        <v>250000</v>
      </c>
      <c r="AA124" s="10">
        <v>2</v>
      </c>
      <c r="AB124" s="10">
        <f t="shared" ref="AB124" si="868">+AA124*$D124</f>
        <v>500000</v>
      </c>
      <c r="AC124" s="10"/>
      <c r="AD124" s="10">
        <f t="shared" si="516"/>
        <v>0</v>
      </c>
      <c r="AE124" s="10">
        <f t="shared" ref="AE124" si="869">+G124+I124+K124+M124+O124+Q124+S124+U124+W124+Y124+AA124+AC124</f>
        <v>12</v>
      </c>
      <c r="AF124" s="10">
        <f>+AE124*D124</f>
        <v>3000000</v>
      </c>
      <c r="AG124" s="10">
        <f>+E124-AE124</f>
        <v>0</v>
      </c>
      <c r="AH124" s="10">
        <f t="shared" ref="AH124" si="870">+AG124*$D124</f>
        <v>0</v>
      </c>
    </row>
    <row r="125" spans="1:39">
      <c r="A125" s="12" t="s">
        <v>261</v>
      </c>
      <c r="B125" s="13" t="s">
        <v>49</v>
      </c>
      <c r="C125" s="12"/>
      <c r="D125" s="14"/>
      <c r="E125" s="14"/>
      <c r="F125" s="14">
        <f>SUM(F123:F124)</f>
        <v>3500000</v>
      </c>
      <c r="G125" s="15"/>
      <c r="H125" s="14">
        <f>SUM(H123:H124)</f>
        <v>250000</v>
      </c>
      <c r="I125" s="15"/>
      <c r="J125" s="14">
        <f>SUM(J123:J124)</f>
        <v>250000</v>
      </c>
      <c r="K125" s="15"/>
      <c r="L125" s="14">
        <f t="shared" ref="L125" si="871">SUM(L123:L124)</f>
        <v>250000</v>
      </c>
      <c r="M125" s="15"/>
      <c r="N125" s="14">
        <f t="shared" ref="N125" si="872">SUM(N123:N124)</f>
        <v>750000</v>
      </c>
      <c r="O125" s="15"/>
      <c r="P125" s="14">
        <f t="shared" ref="P125" si="873">SUM(P123:P124)</f>
        <v>250000</v>
      </c>
      <c r="Q125" s="15"/>
      <c r="R125" s="14">
        <f t="shared" ref="R125" si="874">SUM(R123:R124)</f>
        <v>250000</v>
      </c>
      <c r="S125" s="15"/>
      <c r="T125" s="14">
        <f t="shared" ref="T125" si="875">SUM(T123:T124)</f>
        <v>250000</v>
      </c>
      <c r="U125" s="15"/>
      <c r="V125" s="14">
        <f t="shared" ref="V125" si="876">SUM(V123:V124)</f>
        <v>250000</v>
      </c>
      <c r="W125" s="15"/>
      <c r="X125" s="14">
        <f t="shared" ref="X125" si="877">SUM(X123:X124)</f>
        <v>250000</v>
      </c>
      <c r="Y125" s="15"/>
      <c r="Z125" s="14">
        <f t="shared" ref="Z125" si="878">SUM(Z123:Z124)</f>
        <v>250000</v>
      </c>
      <c r="AA125" s="15"/>
      <c r="AB125" s="14">
        <f t="shared" ref="AB125" si="879">SUM(AB123:AB124)</f>
        <v>500000</v>
      </c>
      <c r="AC125" s="15"/>
      <c r="AD125" s="14">
        <f>SUM(AD123:AD124)</f>
        <v>0</v>
      </c>
      <c r="AE125" s="15"/>
      <c r="AF125" s="14">
        <f>SUM(AF123:AF124)</f>
        <v>3500000</v>
      </c>
      <c r="AG125" s="15"/>
      <c r="AH125" s="14">
        <f>SUM(AH123:AH124)</f>
        <v>0</v>
      </c>
    </row>
    <row r="126" spans="1:39">
      <c r="A126" s="29" t="s">
        <v>261</v>
      </c>
      <c r="B126" s="30" t="s">
        <v>31</v>
      </c>
      <c r="C126" s="29"/>
      <c r="D126" s="31"/>
      <c r="E126" s="31"/>
      <c r="F126" s="31">
        <f>+F125+F122</f>
        <v>69161683</v>
      </c>
      <c r="G126" s="32"/>
      <c r="H126" s="31">
        <f>+H125+H122</f>
        <v>869200</v>
      </c>
      <c r="I126" s="32"/>
      <c r="J126" s="31">
        <f>+J125+J122</f>
        <v>250000</v>
      </c>
      <c r="K126" s="32"/>
      <c r="L126" s="31">
        <f t="shared" ref="L126" si="880">+L125+L122</f>
        <v>250000</v>
      </c>
      <c r="M126" s="32"/>
      <c r="N126" s="31">
        <f t="shared" ref="N126" si="881">+N125+N122</f>
        <v>750000</v>
      </c>
      <c r="O126" s="32"/>
      <c r="P126" s="31">
        <f t="shared" ref="P126" si="882">+P125+P122</f>
        <v>250000</v>
      </c>
      <c r="Q126" s="32"/>
      <c r="R126" s="31">
        <f t="shared" ref="R126" si="883">+R125+R122</f>
        <v>554000</v>
      </c>
      <c r="S126" s="32"/>
      <c r="T126" s="31">
        <f t="shared" ref="T126" si="884">+T125+T122</f>
        <v>14762515</v>
      </c>
      <c r="U126" s="32"/>
      <c r="V126" s="31">
        <f t="shared" ref="V126" si="885">+V125+V122</f>
        <v>23162756</v>
      </c>
      <c r="W126" s="32"/>
      <c r="X126" s="31">
        <f t="shared" ref="X126" ca="1" si="886">+X125+X122</f>
        <v>2725760</v>
      </c>
      <c r="Y126" s="32"/>
      <c r="Z126" s="31">
        <f t="shared" ref="Z126" si="887">+Z125+Z122</f>
        <v>14804962</v>
      </c>
      <c r="AA126" s="32"/>
      <c r="AB126" s="31">
        <f t="shared" ref="AB126" si="888">+AB125+AB122</f>
        <v>4204784</v>
      </c>
      <c r="AC126" s="32"/>
      <c r="AD126" s="31">
        <f>+AD125+AD122</f>
        <v>0</v>
      </c>
      <c r="AE126" s="32"/>
      <c r="AF126" s="31">
        <f>+AF125+AF122</f>
        <v>62583977</v>
      </c>
      <c r="AG126" s="32"/>
      <c r="AH126" s="31">
        <f>+AH125+AH122</f>
        <v>6821978</v>
      </c>
      <c r="AM126" s="37"/>
    </row>
    <row r="127" spans="1:39">
      <c r="A127" s="29"/>
      <c r="B127" s="83" t="s">
        <v>227</v>
      </c>
      <c r="C127" s="84" t="s">
        <v>54</v>
      </c>
      <c r="D127" s="85">
        <v>0.1</v>
      </c>
      <c r="E127" s="86"/>
      <c r="F127" s="86">
        <v>696146</v>
      </c>
      <c r="G127" s="32"/>
      <c r="H127" s="31"/>
      <c r="I127" s="32"/>
      <c r="J127" s="31"/>
      <c r="K127" s="32"/>
      <c r="L127" s="31"/>
      <c r="M127" s="32"/>
      <c r="N127" s="31"/>
      <c r="O127" s="32"/>
      <c r="P127" s="31"/>
      <c r="Q127" s="32"/>
      <c r="R127" s="31"/>
      <c r="S127" s="32"/>
      <c r="T127" s="31"/>
      <c r="U127" s="32"/>
      <c r="V127" s="31"/>
      <c r="W127" s="32"/>
      <c r="X127" s="31"/>
      <c r="Y127" s="32"/>
      <c r="Z127" s="31"/>
      <c r="AA127" s="32"/>
      <c r="AB127" s="31"/>
      <c r="AC127" s="32"/>
      <c r="AD127" s="31"/>
      <c r="AE127" s="32"/>
      <c r="AF127" s="31"/>
      <c r="AG127" s="32"/>
      <c r="AH127" s="31">
        <v>696146</v>
      </c>
      <c r="AM127" s="37"/>
    </row>
    <row r="128" spans="1:39">
      <c r="A128" s="29" t="s">
        <v>262</v>
      </c>
      <c r="B128" s="30" t="s">
        <v>32</v>
      </c>
      <c r="C128" s="29"/>
      <c r="D128" s="31"/>
      <c r="E128" s="31"/>
      <c r="F128" s="31">
        <f>+F126+F75+F127</f>
        <v>268574907</v>
      </c>
      <c r="G128" s="32"/>
      <c r="H128" s="31">
        <f>+H126+H75</f>
        <v>11858000</v>
      </c>
      <c r="I128" s="32"/>
      <c r="J128" s="31">
        <f>+J126+J75</f>
        <v>6387600</v>
      </c>
      <c r="K128" s="32"/>
      <c r="L128" s="31">
        <f>+L126+L75</f>
        <v>7154800</v>
      </c>
      <c r="M128" s="32"/>
      <c r="N128" s="31">
        <f>+N126+N75</f>
        <v>8839100</v>
      </c>
      <c r="O128" s="32"/>
      <c r="P128" s="31">
        <f>+P126+P75</f>
        <v>22026700</v>
      </c>
      <c r="Q128" s="32"/>
      <c r="R128" s="31">
        <f>+R126+R75</f>
        <v>30458100</v>
      </c>
      <c r="S128" s="32"/>
      <c r="T128" s="31">
        <f>+T126+T75</f>
        <v>46688915</v>
      </c>
      <c r="U128" s="32"/>
      <c r="V128" s="31">
        <f>+V126+V75</f>
        <v>52570884</v>
      </c>
      <c r="W128" s="32"/>
      <c r="X128" s="31">
        <f ca="1">+X126+X75</f>
        <v>16823260</v>
      </c>
      <c r="Y128" s="32"/>
      <c r="Z128" s="31">
        <f>+Z126+Z75</f>
        <v>23307962</v>
      </c>
      <c r="AA128" s="32"/>
      <c r="AB128" s="31">
        <f>+AB126+AB75</f>
        <v>35185734.001599997</v>
      </c>
      <c r="AC128" s="32"/>
      <c r="AD128" s="31">
        <f>+AD126+AD75</f>
        <v>0</v>
      </c>
      <c r="AE128" s="32"/>
      <c r="AF128" s="31">
        <f>+AF126+AF75</f>
        <v>261301055.0016</v>
      </c>
      <c r="AG128" s="32"/>
      <c r="AH128" s="31">
        <f>+AH126+AH75+AH127</f>
        <v>7518123.9984000009</v>
      </c>
      <c r="AM128" s="37"/>
    </row>
    <row r="129" spans="1:39">
      <c r="A129" s="29">
        <v>84</v>
      </c>
      <c r="B129" s="30" t="s">
        <v>20</v>
      </c>
      <c r="C129" s="29"/>
      <c r="D129" s="31"/>
      <c r="E129" s="31"/>
      <c r="F129" s="31">
        <f>+F128/10</f>
        <v>26857490.699999999</v>
      </c>
      <c r="G129" s="32"/>
      <c r="H129" s="31">
        <f>+H128/10</f>
        <v>1185800</v>
      </c>
      <c r="I129" s="32"/>
      <c r="J129" s="31">
        <f>+J128/100*10</f>
        <v>638760</v>
      </c>
      <c r="K129" s="32"/>
      <c r="L129" s="31">
        <f t="shared" ref="L129" si="889">+L128/100*10</f>
        <v>715480</v>
      </c>
      <c r="M129" s="32"/>
      <c r="N129" s="31">
        <f t="shared" ref="N129" si="890">+N128/100*10</f>
        <v>883910</v>
      </c>
      <c r="O129" s="32"/>
      <c r="P129" s="31">
        <f t="shared" ref="P129" si="891">+P128/100*10</f>
        <v>2202670</v>
      </c>
      <c r="Q129" s="32"/>
      <c r="R129" s="31">
        <f t="shared" ref="R129" si="892">+R128/100*10</f>
        <v>3045810</v>
      </c>
      <c r="S129" s="32"/>
      <c r="T129" s="31">
        <f t="shared" ref="T129" si="893">+T128/100*10</f>
        <v>4668891.5</v>
      </c>
      <c r="U129" s="32"/>
      <c r="V129" s="31">
        <f t="shared" ref="V129" si="894">+V128/100*10</f>
        <v>5257088.3999999994</v>
      </c>
      <c r="W129" s="32"/>
      <c r="X129" s="31">
        <f t="shared" ref="X129" ca="1" si="895">+X128/100*10</f>
        <v>1682326</v>
      </c>
      <c r="Y129" s="32"/>
      <c r="Z129" s="31">
        <f t="shared" ref="Z129" si="896">+Z128/100*10</f>
        <v>2330796.2000000002</v>
      </c>
      <c r="AA129" s="32"/>
      <c r="AB129" s="31">
        <f t="shared" ref="AB129" si="897">+AB128/100*10</f>
        <v>3518573.4001599997</v>
      </c>
      <c r="AC129" s="32"/>
      <c r="AD129" s="31">
        <f>+AD128/100*10</f>
        <v>0</v>
      </c>
      <c r="AE129" s="32"/>
      <c r="AF129" s="31">
        <v>26130105</v>
      </c>
      <c r="AG129" s="32"/>
      <c r="AH129" s="31">
        <f>+AH128/100*10</f>
        <v>751812.39984000009</v>
      </c>
      <c r="AM129" s="37"/>
    </row>
    <row r="130" spans="1:39">
      <c r="A130" s="12" t="s">
        <v>263</v>
      </c>
      <c r="B130" s="13" t="s">
        <v>33</v>
      </c>
      <c r="C130" s="12"/>
      <c r="D130" s="14"/>
      <c r="E130" s="14"/>
      <c r="F130" s="14">
        <f>+F128+F129</f>
        <v>295432397.69999999</v>
      </c>
      <c r="G130" s="15"/>
      <c r="H130" s="14">
        <f>+H128+H129</f>
        <v>13043800</v>
      </c>
      <c r="I130" s="15"/>
      <c r="J130" s="14">
        <f>+J128+J129</f>
        <v>7026360</v>
      </c>
      <c r="K130" s="15"/>
      <c r="L130" s="14">
        <f t="shared" ref="L130" si="898">+L128+L129</f>
        <v>7870280</v>
      </c>
      <c r="M130" s="15"/>
      <c r="N130" s="14">
        <f t="shared" ref="N130" si="899">+N128+N129</f>
        <v>9723010</v>
      </c>
      <c r="O130" s="15"/>
      <c r="P130" s="14">
        <f t="shared" ref="P130" si="900">+P128+P129</f>
        <v>24229370</v>
      </c>
      <c r="Q130" s="15"/>
      <c r="R130" s="14">
        <f t="shared" ref="R130" si="901">+R128+R129</f>
        <v>33503910</v>
      </c>
      <c r="S130" s="15"/>
      <c r="T130" s="14">
        <f t="shared" ref="T130" si="902">+T128+T129</f>
        <v>51357806.5</v>
      </c>
      <c r="U130" s="15"/>
      <c r="V130" s="14">
        <f t="shared" ref="V130" si="903">+V128+V129</f>
        <v>57827972.399999999</v>
      </c>
      <c r="W130" s="15"/>
      <c r="X130" s="14">
        <f t="shared" ref="X130" ca="1" si="904">+X128+X129</f>
        <v>18505586</v>
      </c>
      <c r="Y130" s="15"/>
      <c r="Z130" s="14">
        <f t="shared" ref="Z130" si="905">+Z128+Z129</f>
        <v>25638758.199999999</v>
      </c>
      <c r="AA130" s="15"/>
      <c r="AB130" s="14">
        <f t="shared" ref="AB130" si="906">+AB128+AB129</f>
        <v>38704307.401759997</v>
      </c>
      <c r="AC130" s="15"/>
      <c r="AD130" s="14">
        <f>+AD128+AD129</f>
        <v>0</v>
      </c>
      <c r="AE130" s="15"/>
      <c r="AF130" s="14">
        <f>+AF128+AF129</f>
        <v>287431160.00160003</v>
      </c>
      <c r="AG130" s="15"/>
      <c r="AH130" s="14">
        <f>+AH128+AH129</f>
        <v>8269936.3982400009</v>
      </c>
      <c r="AM130" s="37"/>
    </row>
    <row r="131" spans="1:39">
      <c r="A131" s="33"/>
      <c r="B131" s="34"/>
      <c r="C131" s="33"/>
      <c r="D131" s="35"/>
      <c r="E131" s="35"/>
      <c r="F131" s="35"/>
      <c r="G131" s="36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6"/>
      <c r="AF131" s="35"/>
      <c r="AG131" s="35"/>
      <c r="AH131" s="35"/>
    </row>
    <row r="132" spans="1:39">
      <c r="B132" s="3" t="s">
        <v>6</v>
      </c>
      <c r="AH132" s="37"/>
      <c r="AK132" s="37"/>
      <c r="AM132" s="37"/>
    </row>
    <row r="133" spans="1:39">
      <c r="B133" s="1" t="s">
        <v>67</v>
      </c>
      <c r="AE133" s="107" t="s">
        <v>63</v>
      </c>
      <c r="AF133" s="107"/>
      <c r="AG133" s="41"/>
      <c r="AH133" s="41"/>
      <c r="AI133" s="37"/>
    </row>
    <row r="134" spans="1:39">
      <c r="B134" s="1" t="s">
        <v>66</v>
      </c>
      <c r="AE134" s="107" t="s">
        <v>64</v>
      </c>
      <c r="AF134" s="107"/>
      <c r="AG134" s="41"/>
      <c r="AH134" s="41"/>
    </row>
    <row r="135" spans="1:39">
      <c r="B135" s="1" t="s">
        <v>68</v>
      </c>
      <c r="AE135" s="107" t="s">
        <v>65</v>
      </c>
      <c r="AF135" s="107"/>
      <c r="AG135" s="41"/>
      <c r="AH135" s="41"/>
      <c r="AJ135" s="37"/>
    </row>
    <row r="136" spans="1:39" ht="8.25" customHeight="1">
      <c r="AE136" s="38"/>
      <c r="AF136" s="38"/>
      <c r="AG136" s="41"/>
      <c r="AH136" s="41"/>
    </row>
    <row r="137" spans="1:39">
      <c r="B137" s="3" t="s">
        <v>1</v>
      </c>
    </row>
    <row r="138" spans="1:39">
      <c r="B138" s="1" t="s">
        <v>273</v>
      </c>
      <c r="AE138" s="1" t="s">
        <v>274</v>
      </c>
    </row>
    <row r="139" spans="1:39" ht="7.5" customHeight="1"/>
    <row r="140" spans="1:39">
      <c r="B140" s="3" t="s">
        <v>2</v>
      </c>
    </row>
    <row r="141" spans="1:39">
      <c r="B141" s="1" t="s">
        <v>39</v>
      </c>
      <c r="AE141" s="107" t="s">
        <v>104</v>
      </c>
      <c r="AF141" s="107"/>
      <c r="AG141" s="41"/>
      <c r="AH141" s="41"/>
    </row>
    <row r="142" spans="1:39">
      <c r="B142" s="1" t="s">
        <v>275</v>
      </c>
      <c r="AE142" s="1" t="s">
        <v>276</v>
      </c>
    </row>
  </sheetData>
  <mergeCells count="30">
    <mergeCell ref="A1:AF1"/>
    <mergeCell ref="A2:AF2"/>
    <mergeCell ref="A3:AF3"/>
    <mergeCell ref="A5:AF5"/>
    <mergeCell ref="A7:AF7"/>
    <mergeCell ref="AE133:AF133"/>
    <mergeCell ref="AE134:AF134"/>
    <mergeCell ref="AE135:AF135"/>
    <mergeCell ref="AE141:AF141"/>
    <mergeCell ref="A9:AF9"/>
    <mergeCell ref="A11:AF11"/>
    <mergeCell ref="A12:A13"/>
    <mergeCell ref="B12:B13"/>
    <mergeCell ref="C12:C13"/>
    <mergeCell ref="D12:D13"/>
    <mergeCell ref="G12:H12"/>
    <mergeCell ref="AE12:AF12"/>
    <mergeCell ref="E12:F12"/>
    <mergeCell ref="I12:J12"/>
    <mergeCell ref="AC12:AD12"/>
    <mergeCell ref="K12:L12"/>
    <mergeCell ref="W12:X12"/>
    <mergeCell ref="Y12:Z12"/>
    <mergeCell ref="AA12:AB12"/>
    <mergeCell ref="AG12:AH12"/>
    <mergeCell ref="M12:N12"/>
    <mergeCell ref="O12:P12"/>
    <mergeCell ref="Q12:R12"/>
    <mergeCell ref="S12:T12"/>
    <mergeCell ref="U12:V12"/>
  </mergeCells>
  <printOptions horizontalCentered="1"/>
  <pageMargins left="0.78740157480314998" right="0.78740157480314998" top="0.59055118110236204" bottom="0.59055118110236204" header="0.27559055118110198" footer="0.31496062992126"/>
  <pageSetup paperSize="9" orientation="landscape" r:id="rId1"/>
  <ignoredErrors>
    <ignoredError sqref="AF20 H19 J122 J70 J63 AF70 J49 J25 J31 AE15 J17 Z112 Z1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Todotgol</vt:lpstr>
      <vt:lpstr>Guitsetgel</vt:lpstr>
      <vt:lpstr>Guitsetgel!Print_Titles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test1111</cp:lastModifiedBy>
  <cp:lastPrinted>2023-11-29T04:39:16Z</cp:lastPrinted>
  <dcterms:created xsi:type="dcterms:W3CDTF">2014-01-15T06:30:10Z</dcterms:created>
  <dcterms:modified xsi:type="dcterms:W3CDTF">2023-11-29T04:59:16Z</dcterms:modified>
</cp:coreProperties>
</file>