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42" i="1" l="1"/>
  <c r="F61" i="1"/>
  <c r="H56" i="1"/>
  <c r="H57" i="1"/>
  <c r="H58" i="1"/>
  <c r="H55" i="1"/>
  <c r="F56" i="1"/>
  <c r="F57" i="1"/>
  <c r="F58" i="1"/>
  <c r="F55" i="1"/>
  <c r="F33" i="1"/>
  <c r="H61" i="1"/>
  <c r="H33" i="1"/>
  <c r="H74" i="1"/>
  <c r="F74" i="1"/>
  <c r="H73" i="1"/>
  <c r="F73" i="1"/>
  <c r="G72" i="1"/>
  <c r="H72" i="1" s="1"/>
  <c r="F72" i="1"/>
  <c r="G71" i="1"/>
  <c r="H71" i="1" s="1"/>
  <c r="F71" i="1"/>
  <c r="G70" i="1"/>
  <c r="H70" i="1" s="1"/>
  <c r="F70" i="1"/>
  <c r="G69" i="1"/>
  <c r="H69" i="1" s="1"/>
  <c r="F69" i="1"/>
  <c r="G68" i="1"/>
  <c r="H68" i="1" s="1"/>
  <c r="F68" i="1"/>
  <c r="G67" i="1"/>
  <c r="H67" i="1" s="1"/>
  <c r="F67" i="1"/>
  <c r="G66" i="1"/>
  <c r="H66" i="1" s="1"/>
  <c r="F66" i="1"/>
  <c r="G65" i="1"/>
  <c r="H65" i="1" s="1"/>
  <c r="F65" i="1"/>
  <c r="H64" i="1"/>
  <c r="G64" i="1"/>
  <c r="F64" i="1"/>
  <c r="G63" i="1"/>
  <c r="H63" i="1" s="1"/>
  <c r="F63" i="1"/>
  <c r="H62" i="1"/>
  <c r="F62" i="1"/>
  <c r="G60" i="1"/>
  <c r="H60" i="1" s="1"/>
  <c r="F60" i="1"/>
  <c r="H59" i="1"/>
  <c r="F59" i="1"/>
  <c r="F75" i="1" s="1"/>
  <c r="G53" i="1"/>
  <c r="H53" i="1" s="1"/>
  <c r="F53" i="1"/>
  <c r="G52" i="1"/>
  <c r="H52" i="1" s="1"/>
  <c r="F52" i="1"/>
  <c r="G51" i="1"/>
  <c r="H51" i="1" s="1"/>
  <c r="F51" i="1"/>
  <c r="H50" i="1"/>
  <c r="F50" i="1"/>
  <c r="H49" i="1"/>
  <c r="F49" i="1"/>
  <c r="F54" i="1" s="1"/>
  <c r="H46" i="1"/>
  <c r="H47" i="1" s="1"/>
  <c r="F46" i="1"/>
  <c r="F47" i="1" s="1"/>
  <c r="H44" i="1"/>
  <c r="F44" i="1"/>
  <c r="G43" i="1"/>
  <c r="H43" i="1" s="1"/>
  <c r="H45" i="1" s="1"/>
  <c r="F43" i="1"/>
  <c r="F45" i="1" s="1"/>
  <c r="H40" i="1"/>
  <c r="F40" i="1"/>
  <c r="F41" i="1" s="1"/>
  <c r="G39" i="1"/>
  <c r="H39" i="1" s="1"/>
  <c r="H41" i="1" s="1"/>
  <c r="F39" i="1"/>
  <c r="H36" i="1"/>
  <c r="H35" i="1"/>
  <c r="H32" i="1"/>
  <c r="F32" i="1"/>
  <c r="H31" i="1"/>
  <c r="F31" i="1"/>
  <c r="H30" i="1"/>
  <c r="F30" i="1"/>
  <c r="G29" i="1"/>
  <c r="H29" i="1" s="1"/>
  <c r="F29" i="1"/>
  <c r="G28" i="1"/>
  <c r="H28" i="1" s="1"/>
  <c r="F28" i="1"/>
  <c r="G27" i="1"/>
  <c r="H27" i="1" s="1"/>
  <c r="F27" i="1"/>
  <c r="G26" i="1"/>
  <c r="H26" i="1" s="1"/>
  <c r="F26" i="1"/>
  <c r="G25" i="1"/>
  <c r="H25" i="1" s="1"/>
  <c r="F25" i="1"/>
  <c r="G24" i="1"/>
  <c r="H24" i="1" s="1"/>
  <c r="F24" i="1"/>
  <c r="H23" i="1"/>
  <c r="G23" i="1"/>
  <c r="F23" i="1"/>
  <c r="F34" i="1" s="1"/>
  <c r="K34" i="1" s="1"/>
  <c r="G21" i="1"/>
  <c r="H21" i="1" s="1"/>
  <c r="F21" i="1"/>
  <c r="H19" i="1"/>
  <c r="F19" i="1"/>
  <c r="G18" i="1"/>
  <c r="H18" i="1" s="1"/>
  <c r="F18" i="1"/>
  <c r="G17" i="1"/>
  <c r="H17" i="1" s="1"/>
  <c r="F17" i="1"/>
  <c r="F20" i="1" s="1"/>
  <c r="J20" i="1" s="1"/>
  <c r="H15" i="1"/>
  <c r="F15" i="1"/>
  <c r="H14" i="1"/>
  <c r="H13" i="1"/>
  <c r="F13" i="1"/>
  <c r="F16" i="1" s="1"/>
  <c r="K75" i="1" l="1"/>
  <c r="F76" i="1"/>
  <c r="G75" i="1"/>
  <c r="H16" i="1"/>
  <c r="H34" i="1"/>
  <c r="F38" i="1"/>
  <c r="H75" i="1"/>
  <c r="H20" i="1"/>
  <c r="H38" i="1"/>
  <c r="H54" i="1"/>
  <c r="F48" i="1" l="1"/>
  <c r="K48" i="1" s="1"/>
  <c r="F42" i="1"/>
  <c r="H76" i="1"/>
  <c r="H42" i="1"/>
  <c r="H48" i="1" l="1"/>
  <c r="K42" i="1"/>
  <c r="F77" i="1"/>
  <c r="F79" i="1" s="1"/>
  <c r="F80" i="1" s="1"/>
  <c r="H77" i="1" l="1"/>
  <c r="H79" i="1" s="1"/>
  <c r="H80" i="1" s="1"/>
  <c r="H81" i="1" s="1"/>
  <c r="F81" i="1"/>
</calcChain>
</file>

<file path=xl/sharedStrings.xml><?xml version="1.0" encoding="utf-8"?>
<sst xmlns="http://schemas.openxmlformats.org/spreadsheetml/2006/main" count="169" uniqueCount="130">
  <si>
    <t>"Уул уурхай, хүнд үйлдвэрийн сайдын 2022 оны</t>
  </si>
  <si>
    <t>А/87 -р дугаар тушаалын 6 дугаар хавсралт</t>
  </si>
  <si>
    <t>УЛСЫН ТӨСВИЙН ХӨРӨНГӨӨР ХЭРЭГЖҮҮЛЖ БАЙГАА "ХАНХАР УУЛ-50" ТӨСЛИЙН АЖЛЫН ГҮЙЦЭТГЭЛИЙН АКТ</t>
  </si>
  <si>
    <t>Төсвийн дүн: 1,311,050,209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</si>
  <si>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</si>
  <si>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</si>
  <si>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</si>
  <si>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</si>
  <si>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</si>
  <si>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</si>
  <si>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</si>
  <si>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</si>
  <si>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</si>
  <si>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х./ө</t>
  </si>
  <si>
    <t>Агаар, сансрын зургийн тайлал</t>
  </si>
  <si>
    <t>кв.км</t>
  </si>
  <si>
    <t>Бэлтгэл судалгаа /фондод тайлан үзэх, материал цуглуулах/</t>
  </si>
  <si>
    <t>х.ө</t>
  </si>
  <si>
    <t>I</t>
  </si>
  <si>
    <t>Бэлтгэл ажлын дүн /1-3/</t>
  </si>
  <si>
    <t>/1:50000-ны/ геологийн зураглал, ерөнхий эрлийн ажил, зүсэлт</t>
  </si>
  <si>
    <t>Эрлийн маршрут</t>
  </si>
  <si>
    <t>т.км</t>
  </si>
  <si>
    <t>Танилцах, шалган холбох маршрут</t>
  </si>
  <si>
    <t>II</t>
  </si>
  <si>
    <t xml:space="preserve">Зураглалын ажлын дүн </t>
  </si>
  <si>
    <r>
      <t>Суваг малтах (</t>
    </r>
    <r>
      <rPr>
        <i/>
        <sz val="12"/>
        <color rgb="FF000000"/>
        <rFont val="Arial"/>
        <family val="2"/>
      </rPr>
      <t>гараар)</t>
    </r>
  </si>
  <si>
    <t>куб.м</t>
  </si>
  <si>
    <t>III</t>
  </si>
  <si>
    <t xml:space="preserve">Уулын ажлын дүн </t>
  </si>
  <si>
    <t>Ховилон сорьц</t>
  </si>
  <si>
    <t>сорьц</t>
  </si>
  <si>
    <t>Цэглэн сорьц</t>
  </si>
  <si>
    <t>Силикатын сорьц</t>
  </si>
  <si>
    <t>Литогеохими анхдагч</t>
  </si>
  <si>
    <t>Сувгийн геохими</t>
  </si>
  <si>
    <t>Литогеохими анхдагч: тороор</t>
  </si>
  <si>
    <t>Литогеохими хоёрдогч: тороор</t>
  </si>
  <si>
    <t>Литогеохими урсгал</t>
  </si>
  <si>
    <t>Шлихийн  сорьц авах, боловсруулах</t>
  </si>
  <si>
    <t>Протолочекийн сорьц авах, боловсруулах</t>
  </si>
  <si>
    <t>IV</t>
  </si>
  <si>
    <t>Сорьцлолтын дүн  /7-15/</t>
  </si>
  <si>
    <t>Муссо, Пургон, Mitsubishi-200 - Хүн тээвэр</t>
  </si>
  <si>
    <t>км</t>
  </si>
  <si>
    <t xml:space="preserve">                             - Үйлдвэрлэлийн тээвэр</t>
  </si>
  <si>
    <t>Бонго-3, Портер, Toyota Dino -Ачаа тээвэр</t>
  </si>
  <si>
    <t>V</t>
  </si>
  <si>
    <t>Тээврийн дүн/16-18/</t>
  </si>
  <si>
    <t>Хээрийн ажлын зохион байгуулалт</t>
  </si>
  <si>
    <t>%</t>
  </si>
  <si>
    <t>Хээрийн ажлын  буулгалт байгуулалт</t>
  </si>
  <si>
    <t>VI</t>
  </si>
  <si>
    <t>Анги зохион байгуулалт, буулгалтын дүн (10)</t>
  </si>
  <si>
    <t>VII</t>
  </si>
  <si>
    <t>Хээрийн ажлын дүн/II+III+IV+V+VI/</t>
  </si>
  <si>
    <t>Суурин боловсруулалт</t>
  </si>
  <si>
    <t>Тайлангийн зураг боловсруулах, хэвлэх</t>
  </si>
  <si>
    <t>лист</t>
  </si>
  <si>
    <t>VIII</t>
  </si>
  <si>
    <t xml:space="preserve"> Суурин боловсруулалтын дүн  (31-32)</t>
  </si>
  <si>
    <t>Томилолтын зардал</t>
  </si>
  <si>
    <t>IX</t>
  </si>
  <si>
    <t>Томилолтын дүн  (33)</t>
  </si>
  <si>
    <t>X</t>
  </si>
  <si>
    <t>ӨӨРИЙН ХҮЧНИЙ ДҮН /I+VII+VIII+IX/</t>
  </si>
  <si>
    <t>Автомашины татвар: /Үйлдвэрлэлд хэрэглэх 4 машин/</t>
  </si>
  <si>
    <t>маш</t>
  </si>
  <si>
    <t>Байрны түрээс</t>
  </si>
  <si>
    <t>сар</t>
  </si>
  <si>
    <t>Сансарын зургийн мэдээлэл авах, боловсруулах, хэвлэх</t>
  </si>
  <si>
    <t>суваг</t>
  </si>
  <si>
    <t>Байр зүйн 1:50 000 масштабын зураг авах</t>
  </si>
  <si>
    <t>ш</t>
  </si>
  <si>
    <t>ГБТөвд тайлан үзэх</t>
  </si>
  <si>
    <t>удаа</t>
  </si>
  <si>
    <t>XI</t>
  </si>
  <si>
    <t>Бусад ажлын дүн /23-27/</t>
  </si>
  <si>
    <t>Геохимийн дээж ICP-MS -20</t>
  </si>
  <si>
    <t>Геохимийн дээж ICP-MS -40</t>
  </si>
  <si>
    <t>Минералоги Эрдсийн хураангуй</t>
  </si>
  <si>
    <t>Протолочекын бүрэн шинжилгээ</t>
  </si>
  <si>
    <t>Петрографи: Шлифийн хураангуй</t>
  </si>
  <si>
    <t>Шлиф бэлтгэх</t>
  </si>
  <si>
    <t xml:space="preserve">Минераграфи: Аншлифийн хураангуй </t>
  </si>
  <si>
    <t>Аншлиф бэлтгэх</t>
  </si>
  <si>
    <t>ХБАМ-ын шинжилгээ /элс//</t>
  </si>
  <si>
    <t>Бутлалт: Буталгаа 2-5кг хүртэл</t>
  </si>
  <si>
    <t>Бутлалт: Буталгаа 2кг  хүртэл</t>
  </si>
  <si>
    <t>Бутлалт: Буталгаа 0,5кг хүртэл</t>
  </si>
  <si>
    <t>Геохимийн дээж сорьц (100гр хүртэл )</t>
  </si>
  <si>
    <t>Үр тоосонцорын шинжилгээ</t>
  </si>
  <si>
    <t>Палеонтологийн шинжилгээ</t>
  </si>
  <si>
    <t>XII</t>
  </si>
  <si>
    <t>Лабораторийн дүн /28-42/</t>
  </si>
  <si>
    <t>XIII</t>
  </si>
  <si>
    <t>ГАДНЫ БАЙГУУЛЛАГЫН ДҮН /IX+X/</t>
  </si>
  <si>
    <t>XIV</t>
  </si>
  <si>
    <t>НИЙТ АЖЛЫН ДҮН /X+XIII/</t>
  </si>
  <si>
    <t>XV</t>
  </si>
  <si>
    <t xml:space="preserve">Магадлашгүй зардал </t>
  </si>
  <si>
    <t>XVI</t>
  </si>
  <si>
    <t>Дүн /XIV+XV/</t>
  </si>
  <si>
    <t>XVII</t>
  </si>
  <si>
    <t>НӨАТ /10%/</t>
  </si>
  <si>
    <t>XVIII</t>
  </si>
  <si>
    <t>НИЙТ ТӨСӨВ /XVII+XVIII/</t>
  </si>
  <si>
    <t>Гүйцэтгэгч:</t>
  </si>
  <si>
    <t>"Гео эрэл зураглал "ХХК компанийн захирал</t>
  </si>
  <si>
    <t>/Б.Уранцэцэг./</t>
  </si>
  <si>
    <t>Ханхар уул-50  Төслийн ахлагч</t>
  </si>
  <si>
    <t>/Д.Галбаатар/</t>
  </si>
  <si>
    <t>Эдийн засагч, нягтлан бодогч</t>
  </si>
  <si>
    <t>/Б.Уранцэцэг/</t>
  </si>
  <si>
    <t>Танилцсан:</t>
  </si>
  <si>
    <t>ҮГА-ны ГСХ-ийн даргын үүргийг</t>
  </si>
  <si>
    <t xml:space="preserve">түр орлон гүйцэтгэгч                                                                          </t>
  </si>
  <si>
    <t>/Р.Болд-Эрдэнэ/</t>
  </si>
  <si>
    <t>Хянасан:</t>
  </si>
  <si>
    <t xml:space="preserve">ҮГА-ны ГСХ -н мэргэжилтэн                                     </t>
  </si>
  <si>
    <t>/........................./</t>
  </si>
  <si>
    <t>ҮГА-ны ЭБСТЭЗХ-ийн мэргэжилтэн</t>
  </si>
  <si>
    <t>/………………/</t>
  </si>
  <si>
    <t>2023 оны 11 дугаар сарын 1-нээс 11 дугаар сарын 30-ны өдөр хүртэл</t>
  </si>
  <si>
    <t>Палеонтологийн дээж</t>
  </si>
  <si>
    <t>Хими:Пробир</t>
  </si>
  <si>
    <t>Өнгөт металл:Cu</t>
  </si>
  <si>
    <t xml:space="preserve">                            Ag</t>
  </si>
  <si>
    <t>Алтны ААС</t>
  </si>
  <si>
    <t>Силикат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</si>
</sst>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₮_-;\-* #,##0.00_₮_-;_-* &quot;-&quot;??_₮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 Mon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0" fontId="7" fillId="2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165" fontId="12" fillId="2" borderId="6" xfId="1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3" fontId="0" fillId="2" borderId="3" xfId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43" fontId="0" fillId="2" borderId="1" xfId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" fontId="0" fillId="2" borderId="1" xfId="0" applyNumberFormat="1" applyFont="1" applyFill="1" applyBorder="1" applyAlignment="1">
      <alignment horizontal="right" vertical="center"/>
    </xf>
    <xf numFmtId="3" fontId="0" fillId="2" borderId="1" xfId="0" applyNumberFormat="1" applyFont="1" applyFill="1" applyBorder="1" applyAlignment="1">
      <alignment horizontal="right" vertical="center"/>
    </xf>
    <xf numFmtId="165" fontId="0" fillId="2" borderId="1" xfId="1" applyNumberFormat="1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/>
    </xf>
    <xf numFmtId="165" fontId="0" fillId="3" borderId="1" xfId="1" applyNumberFormat="1" applyFont="1" applyFill="1" applyBorder="1" applyAlignment="1">
      <alignment horizontal="right" vertical="center"/>
    </xf>
    <xf numFmtId="0" fontId="0" fillId="3" borderId="4" xfId="0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165" fontId="0" fillId="2" borderId="1" xfId="0" applyNumberFormat="1" applyFont="1" applyFill="1" applyBorder="1" applyAlignment="1">
      <alignment horizontal="right" vertical="center"/>
    </xf>
    <xf numFmtId="165" fontId="0" fillId="2" borderId="1" xfId="0" applyNumberForma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165" fontId="0" fillId="2" borderId="3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165" fontId="0" fillId="2" borderId="2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3" fontId="0" fillId="2" borderId="2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165" fontId="0" fillId="2" borderId="10" xfId="1" applyNumberFormat="1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right" vertical="center"/>
    </xf>
    <xf numFmtId="3" fontId="0" fillId="2" borderId="3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5" fontId="5" fillId="0" borderId="4" xfId="1" applyNumberFormat="1" applyFont="1" applyFill="1" applyBorder="1" applyAlignment="1">
      <alignment horizontal="right" vertical="center"/>
    </xf>
    <xf numFmtId="0" fontId="0" fillId="3" borderId="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65" fontId="16" fillId="2" borderId="1" xfId="1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0" fillId="0" borderId="0" xfId="0" applyNumberFormat="1"/>
    <xf numFmtId="4" fontId="0" fillId="0" borderId="0" xfId="0" applyNumberFormat="1"/>
    <xf numFmtId="3" fontId="2" fillId="0" borderId="0" xfId="0" applyNumberFormat="1" applyFont="1"/>
    <xf numFmtId="43" fontId="0" fillId="0" borderId="0" xfId="0" applyNumberFormat="1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1;&#1088;&#1059;-50.%202023%20&#1086;&#1085;&#1099;%2010-&#1088;%20&#1089;&#1072;&#1088;&#1099;&#1085;%20&#1075;&#1199;&#1081;&#1094;&#1101;&#1090;&#1075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0">
          <cell r="H20">
            <v>57103000</v>
          </cell>
        </row>
        <row r="33">
          <cell r="H33">
            <v>4248250</v>
          </cell>
        </row>
        <row r="41">
          <cell r="F41">
            <v>14881253.574999999</v>
          </cell>
        </row>
        <row r="47">
          <cell r="H47">
            <v>262971596.57499999</v>
          </cell>
        </row>
        <row r="69">
          <cell r="H69">
            <v>64707400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4"/>
  <sheetViews>
    <sheetView tabSelected="1" topLeftCell="A64" workbookViewId="0">
      <selection activeCell="G81" sqref="G81"/>
    </sheetView>
  </sheetViews>
  <sheetFormatPr defaultRowHeight="15" x14ac:dyDescent="0.25"/>
  <cols>
    <col min="1" max="1" width="6.140625" customWidth="1"/>
    <col min="2" max="2" width="45.140625" customWidth="1"/>
    <col min="3" max="3" width="9.42578125" bestFit="1" customWidth="1"/>
    <col min="4" max="4" width="11.5703125" bestFit="1" customWidth="1"/>
    <col min="5" max="5" width="7" customWidth="1"/>
    <col min="6" max="6" width="15.42578125" customWidth="1"/>
    <col min="7" max="7" width="9.42578125" bestFit="1" customWidth="1"/>
    <col min="8" max="8" width="17.7109375" customWidth="1"/>
    <col min="10" max="10" width="9.85546875" bestFit="1" customWidth="1"/>
    <col min="11" max="11" width="13.5703125" bestFit="1" customWidth="1"/>
    <col min="13" max="13" width="15.85546875" bestFit="1" customWidth="1"/>
  </cols>
  <sheetData>
    <row r="2" spans="1:8" ht="15.75" x14ac:dyDescent="0.25">
      <c r="A2" s="124" t="s">
        <v>0</v>
      </c>
      <c r="B2" s="124"/>
      <c r="C2" s="124"/>
      <c r="D2" s="124"/>
      <c r="E2" s="124"/>
      <c r="F2" s="124"/>
      <c r="G2" s="124"/>
      <c r="H2" s="124"/>
    </row>
    <row r="3" spans="1:8" ht="15.75" x14ac:dyDescent="0.25">
      <c r="A3" s="124" t="s">
        <v>1</v>
      </c>
      <c r="B3" s="124"/>
      <c r="C3" s="124"/>
      <c r="D3" s="124"/>
      <c r="E3" s="124"/>
      <c r="F3" s="124"/>
      <c r="G3" s="124"/>
      <c r="H3" s="124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29" t="s">
        <v>2</v>
      </c>
      <c r="B5" s="129"/>
      <c r="C5" s="129"/>
      <c r="D5" s="129"/>
      <c r="E5" s="129"/>
      <c r="F5" s="129"/>
      <c r="G5" s="129"/>
      <c r="H5" s="129"/>
    </row>
    <row r="6" spans="1:8" ht="15.75" x14ac:dyDescent="0.25">
      <c r="A6" s="1"/>
      <c r="B6" s="1"/>
      <c r="C6" s="1"/>
      <c r="D6" s="1"/>
      <c r="E6" s="1"/>
      <c r="F6" s="1"/>
      <c r="G6" s="1"/>
      <c r="H6" s="1"/>
    </row>
    <row r="7" spans="1:8" ht="15.75" x14ac:dyDescent="0.25">
      <c r="A7" s="124" t="s">
        <v>123</v>
      </c>
      <c r="B7" s="124"/>
      <c r="C7" s="124"/>
      <c r="D7" s="124"/>
      <c r="E7" s="124"/>
      <c r="F7" s="124"/>
      <c r="G7" s="124"/>
      <c r="H7" s="124"/>
    </row>
    <row r="8" spans="1:8" ht="15.75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125" t="s">
        <v>3</v>
      </c>
      <c r="B9" s="125"/>
      <c r="C9" s="125"/>
      <c r="D9" s="125"/>
      <c r="E9" s="125"/>
      <c r="F9" s="125"/>
      <c r="G9" s="125"/>
      <c r="H9" s="125"/>
    </row>
    <row r="10" spans="1:8" ht="15" customHeight="1" x14ac:dyDescent="0.25">
      <c r="A10" s="126" t="s">
        <v>4</v>
      </c>
      <c r="B10" s="126" t="s">
        <v>5</v>
      </c>
      <c r="C10" s="127" t="s">
        <v>6</v>
      </c>
      <c r="D10" s="127" t="s">
        <v>7</v>
      </c>
      <c r="E10" s="123" t="s">
        <v>8</v>
      </c>
      <c r="F10" s="123"/>
      <c r="G10" s="123" t="s">
        <v>9</v>
      </c>
      <c r="H10" s="123"/>
    </row>
    <row r="11" spans="1:8" x14ac:dyDescent="0.25">
      <c r="A11" s="126"/>
      <c r="B11" s="126"/>
      <c r="C11" s="128"/>
      <c r="D11" s="128"/>
      <c r="E11" s="3" t="s">
        <v>10</v>
      </c>
      <c r="F11" s="3" t="s">
        <v>11</v>
      </c>
      <c r="G11" s="3" t="s">
        <v>10</v>
      </c>
      <c r="H11" s="3" t="s">
        <v>11</v>
      </c>
    </row>
    <row r="12" spans="1:8" x14ac:dyDescent="0.25">
      <c r="A12" s="3">
        <v>0</v>
      </c>
      <c r="B12" s="3">
        <v>1</v>
      </c>
      <c r="C12" s="4">
        <v>2</v>
      </c>
      <c r="D12" s="4">
        <v>3</v>
      </c>
      <c r="E12" s="3">
        <v>4</v>
      </c>
      <c r="F12" s="3">
        <v>5</v>
      </c>
      <c r="G12" s="3">
        <v>6</v>
      </c>
      <c r="H12" s="3">
        <v>7</v>
      </c>
    </row>
    <row r="13" spans="1:8" x14ac:dyDescent="0.25">
      <c r="A13" s="5">
        <v>1</v>
      </c>
      <c r="B13" s="6" t="s">
        <v>12</v>
      </c>
      <c r="C13" s="7" t="s">
        <v>13</v>
      </c>
      <c r="D13" s="8">
        <v>38500</v>
      </c>
      <c r="E13" s="9"/>
      <c r="F13" s="10">
        <f>E13*D13</f>
        <v>0</v>
      </c>
      <c r="G13" s="11">
        <v>40</v>
      </c>
      <c r="H13" s="10">
        <f>G13*D13</f>
        <v>1540000</v>
      </c>
    </row>
    <row r="14" spans="1:8" x14ac:dyDescent="0.25">
      <c r="A14" s="5">
        <v>2</v>
      </c>
      <c r="B14" s="6" t="s">
        <v>14</v>
      </c>
      <c r="C14" s="7" t="s">
        <v>15</v>
      </c>
      <c r="D14" s="8">
        <v>2150</v>
      </c>
      <c r="E14" s="12"/>
      <c r="F14" s="10"/>
      <c r="G14" s="11">
        <v>1363.52</v>
      </c>
      <c r="H14" s="10">
        <f>G14*D14</f>
        <v>2931568</v>
      </c>
    </row>
    <row r="15" spans="1:8" ht="27" customHeight="1" x14ac:dyDescent="0.25">
      <c r="A15" s="5">
        <v>3</v>
      </c>
      <c r="B15" s="13" t="s">
        <v>16</v>
      </c>
      <c r="C15" s="14" t="s">
        <v>17</v>
      </c>
      <c r="D15" s="8">
        <v>26300</v>
      </c>
      <c r="E15" s="15"/>
      <c r="F15" s="10">
        <f>E15*D15</f>
        <v>0</v>
      </c>
      <c r="G15" s="11">
        <v>26.75</v>
      </c>
      <c r="H15" s="10">
        <f>G15*D15</f>
        <v>703525</v>
      </c>
    </row>
    <row r="16" spans="1:8" ht="15.75" x14ac:dyDescent="0.25">
      <c r="A16" s="16" t="s">
        <v>18</v>
      </c>
      <c r="B16" s="17" t="s">
        <v>19</v>
      </c>
      <c r="C16" s="18"/>
      <c r="D16" s="19"/>
      <c r="E16" s="20"/>
      <c r="F16" s="21">
        <f>F13+F14+F15</f>
        <v>0</v>
      </c>
      <c r="G16" s="11"/>
      <c r="H16" s="21">
        <f>H13+H14+H15</f>
        <v>5175093</v>
      </c>
    </row>
    <row r="17" spans="1:10" ht="29.25" customHeight="1" x14ac:dyDescent="0.25">
      <c r="A17" s="5">
        <v>4</v>
      </c>
      <c r="B17" s="22" t="s">
        <v>20</v>
      </c>
      <c r="C17" s="23" t="s">
        <v>15</v>
      </c>
      <c r="D17" s="8">
        <v>46000</v>
      </c>
      <c r="E17" s="24">
        <v>270</v>
      </c>
      <c r="F17" s="25">
        <f>E17*D17</f>
        <v>12420000</v>
      </c>
      <c r="G17" s="11">
        <f>890+303+E17</f>
        <v>1463</v>
      </c>
      <c r="H17" s="25">
        <f>G17*D17</f>
        <v>67298000</v>
      </c>
    </row>
    <row r="18" spans="1:10" ht="19.5" customHeight="1" x14ac:dyDescent="0.25">
      <c r="A18" s="5">
        <v>5</v>
      </c>
      <c r="B18" s="22" t="s">
        <v>21</v>
      </c>
      <c r="C18" s="26" t="s">
        <v>22</v>
      </c>
      <c r="D18" s="8">
        <v>44500</v>
      </c>
      <c r="E18" s="24">
        <v>13.5</v>
      </c>
      <c r="F18" s="25">
        <f>E18*D18</f>
        <v>600750</v>
      </c>
      <c r="G18" s="11">
        <f>10+20+E18</f>
        <v>43.5</v>
      </c>
      <c r="H18" s="25">
        <f>G18*D18</f>
        <v>1935750</v>
      </c>
    </row>
    <row r="19" spans="1:10" x14ac:dyDescent="0.25">
      <c r="A19" s="5">
        <v>6</v>
      </c>
      <c r="B19" s="6" t="s">
        <v>23</v>
      </c>
      <c r="C19" s="26" t="s">
        <v>22</v>
      </c>
      <c r="D19" s="8">
        <v>44500</v>
      </c>
      <c r="E19" s="24"/>
      <c r="F19" s="25">
        <f>E19*D19</f>
        <v>0</v>
      </c>
      <c r="G19" s="11">
        <v>20</v>
      </c>
      <c r="H19" s="25">
        <f>G19*D19</f>
        <v>890000</v>
      </c>
    </row>
    <row r="20" spans="1:10" ht="15.75" x14ac:dyDescent="0.25">
      <c r="A20" s="27" t="s">
        <v>24</v>
      </c>
      <c r="B20" s="17" t="s">
        <v>25</v>
      </c>
      <c r="C20" s="7"/>
      <c r="D20" s="28"/>
      <c r="E20" s="20"/>
      <c r="F20" s="21">
        <f>SUM(F17:F19)</f>
        <v>13020750</v>
      </c>
      <c r="G20" s="11"/>
      <c r="H20" s="21">
        <f>SUM(H17:H19)</f>
        <v>70123750</v>
      </c>
      <c r="J20" s="118">
        <f>F20+[1]Sheet1!$H$20</f>
        <v>70123750</v>
      </c>
    </row>
    <row r="21" spans="1:10" ht="13.5" customHeight="1" x14ac:dyDescent="0.25">
      <c r="A21" s="5">
        <v>6</v>
      </c>
      <c r="B21" s="29" t="s">
        <v>26</v>
      </c>
      <c r="C21" s="7" t="s">
        <v>27</v>
      </c>
      <c r="D21" s="8">
        <v>44700</v>
      </c>
      <c r="E21" s="24"/>
      <c r="F21" s="25">
        <f>E21*D21</f>
        <v>0</v>
      </c>
      <c r="G21" s="11">
        <f t="shared" ref="G21" si="0">E21</f>
        <v>0</v>
      </c>
      <c r="H21" s="25">
        <f>G21*D21</f>
        <v>0</v>
      </c>
    </row>
    <row r="22" spans="1:10" ht="17.25" customHeight="1" x14ac:dyDescent="0.25">
      <c r="A22" s="30" t="s">
        <v>28</v>
      </c>
      <c r="B22" s="31" t="s">
        <v>29</v>
      </c>
      <c r="C22" s="7"/>
      <c r="D22" s="8"/>
      <c r="E22" s="24"/>
      <c r="F22" s="20">
        <v>0</v>
      </c>
      <c r="G22" s="24"/>
      <c r="H22" s="20">
        <v>0</v>
      </c>
    </row>
    <row r="23" spans="1:10" ht="18.75" customHeight="1" x14ac:dyDescent="0.25">
      <c r="A23" s="5">
        <v>7</v>
      </c>
      <c r="B23" s="32" t="s">
        <v>30</v>
      </c>
      <c r="C23" s="7" t="s">
        <v>31</v>
      </c>
      <c r="D23" s="8">
        <v>25200</v>
      </c>
      <c r="E23" s="24"/>
      <c r="F23" s="25">
        <f t="shared" ref="F23" si="1">E23*D23</f>
        <v>0</v>
      </c>
      <c r="G23" s="24">
        <f t="shared" ref="G23" si="2">E23</f>
        <v>0</v>
      </c>
      <c r="H23" s="25">
        <f t="shared" ref="H23" si="3">G23*D23</f>
        <v>0</v>
      </c>
    </row>
    <row r="24" spans="1:10" ht="15" customHeight="1" x14ac:dyDescent="0.25">
      <c r="A24" s="5">
        <v>8</v>
      </c>
      <c r="B24" s="32" t="s">
        <v>32</v>
      </c>
      <c r="C24" s="7" t="s">
        <v>31</v>
      </c>
      <c r="D24" s="8">
        <v>11900</v>
      </c>
      <c r="E24" s="24"/>
      <c r="F24" s="25">
        <f>E24*D24</f>
        <v>0</v>
      </c>
      <c r="G24" s="24">
        <f>111+31+E24</f>
        <v>142</v>
      </c>
      <c r="H24" s="25">
        <f>G24*D24</f>
        <v>1689800</v>
      </c>
    </row>
    <row r="25" spans="1:10" x14ac:dyDescent="0.25">
      <c r="A25" s="5">
        <v>9</v>
      </c>
      <c r="B25" s="6" t="s">
        <v>33</v>
      </c>
      <c r="C25" s="7" t="s">
        <v>31</v>
      </c>
      <c r="D25" s="8">
        <v>18300</v>
      </c>
      <c r="E25" s="24"/>
      <c r="F25" s="25">
        <f t="shared" ref="F25:F33" si="4">E25*D25</f>
        <v>0</v>
      </c>
      <c r="G25" s="24">
        <f>30+E25</f>
        <v>30</v>
      </c>
      <c r="H25" s="25">
        <f t="shared" ref="H25:H33" si="5">G25*D25</f>
        <v>549000</v>
      </c>
    </row>
    <row r="26" spans="1:10" x14ac:dyDescent="0.25">
      <c r="A26" s="5">
        <v>10</v>
      </c>
      <c r="B26" s="6" t="s">
        <v>34</v>
      </c>
      <c r="C26" s="7" t="s">
        <v>31</v>
      </c>
      <c r="D26" s="8">
        <v>6950</v>
      </c>
      <c r="E26" s="24">
        <v>39</v>
      </c>
      <c r="F26" s="25">
        <f t="shared" si="4"/>
        <v>271050</v>
      </c>
      <c r="G26" s="24">
        <f>114+20+20+57+E26</f>
        <v>250</v>
      </c>
      <c r="H26" s="25">
        <f t="shared" si="5"/>
        <v>1737500</v>
      </c>
    </row>
    <row r="27" spans="1:10" x14ac:dyDescent="0.25">
      <c r="A27" s="5">
        <v>11</v>
      </c>
      <c r="B27" s="6" t="s">
        <v>35</v>
      </c>
      <c r="C27" s="7" t="s">
        <v>31</v>
      </c>
      <c r="D27" s="8">
        <v>6950</v>
      </c>
      <c r="E27" s="24"/>
      <c r="F27" s="25">
        <f t="shared" si="4"/>
        <v>0</v>
      </c>
      <c r="G27" s="24">
        <f t="shared" ref="G27:G29" si="6">E27</f>
        <v>0</v>
      </c>
      <c r="H27" s="25">
        <f t="shared" si="5"/>
        <v>0</v>
      </c>
    </row>
    <row r="28" spans="1:10" x14ac:dyDescent="0.25">
      <c r="A28" s="5">
        <v>12</v>
      </c>
      <c r="B28" s="6" t="s">
        <v>36</v>
      </c>
      <c r="C28" s="7" t="s">
        <v>31</v>
      </c>
      <c r="D28" s="8">
        <v>7950</v>
      </c>
      <c r="E28" s="24"/>
      <c r="F28" s="25">
        <f t="shared" si="4"/>
        <v>0</v>
      </c>
      <c r="G28" s="24">
        <f t="shared" si="6"/>
        <v>0</v>
      </c>
      <c r="H28" s="25">
        <f t="shared" si="5"/>
        <v>0</v>
      </c>
    </row>
    <row r="29" spans="1:10" x14ac:dyDescent="0.25">
      <c r="A29" s="5">
        <v>13</v>
      </c>
      <c r="B29" s="6" t="s">
        <v>37</v>
      </c>
      <c r="C29" s="7" t="s">
        <v>31</v>
      </c>
      <c r="D29" s="8">
        <v>7950</v>
      </c>
      <c r="E29" s="24">
        <v>800</v>
      </c>
      <c r="F29" s="25">
        <f t="shared" si="4"/>
        <v>6360000</v>
      </c>
      <c r="G29" s="24">
        <f t="shared" si="6"/>
        <v>800</v>
      </c>
      <c r="H29" s="25">
        <f t="shared" si="5"/>
        <v>6360000</v>
      </c>
    </row>
    <row r="30" spans="1:10" x14ac:dyDescent="0.25">
      <c r="A30" s="5">
        <v>14</v>
      </c>
      <c r="B30" s="6" t="s">
        <v>38</v>
      </c>
      <c r="C30" s="7" t="s">
        <v>31</v>
      </c>
      <c r="D30" s="8">
        <v>7950</v>
      </c>
      <c r="E30" s="24">
        <v>4</v>
      </c>
      <c r="F30" s="25">
        <f t="shared" si="4"/>
        <v>31800</v>
      </c>
      <c r="G30" s="24">
        <v>24</v>
      </c>
      <c r="H30" s="25">
        <f t="shared" si="5"/>
        <v>190800</v>
      </c>
    </row>
    <row r="31" spans="1:10" x14ac:dyDescent="0.25">
      <c r="A31" s="5">
        <v>15</v>
      </c>
      <c r="B31" s="6" t="s">
        <v>39</v>
      </c>
      <c r="C31" s="7" t="s">
        <v>31</v>
      </c>
      <c r="D31" s="8">
        <v>19200</v>
      </c>
      <c r="E31" s="24">
        <v>4</v>
      </c>
      <c r="F31" s="25">
        <f t="shared" si="4"/>
        <v>76800</v>
      </c>
      <c r="G31" s="24">
        <v>24</v>
      </c>
      <c r="H31" s="25">
        <f t="shared" si="5"/>
        <v>460800</v>
      </c>
    </row>
    <row r="32" spans="1:10" x14ac:dyDescent="0.25">
      <c r="A32" s="5">
        <v>16</v>
      </c>
      <c r="B32" s="6" t="s">
        <v>40</v>
      </c>
      <c r="C32" s="5" t="s">
        <v>31</v>
      </c>
      <c r="D32" s="33">
        <v>65700</v>
      </c>
      <c r="E32" s="24">
        <v>30</v>
      </c>
      <c r="F32" s="25">
        <f t="shared" si="4"/>
        <v>1971000</v>
      </c>
      <c r="G32" s="24">
        <v>30</v>
      </c>
      <c r="H32" s="25">
        <f t="shared" si="5"/>
        <v>1971000</v>
      </c>
    </row>
    <row r="33" spans="1:13" x14ac:dyDescent="0.25">
      <c r="A33" s="5">
        <v>17</v>
      </c>
      <c r="B33" s="6" t="s">
        <v>124</v>
      </c>
      <c r="C33" s="5" t="s">
        <v>31</v>
      </c>
      <c r="D33" s="33">
        <v>15900</v>
      </c>
      <c r="E33" s="24">
        <v>6</v>
      </c>
      <c r="F33" s="25">
        <f t="shared" si="4"/>
        <v>95400</v>
      </c>
      <c r="G33" s="24">
        <v>6</v>
      </c>
      <c r="H33" s="25">
        <f t="shared" si="5"/>
        <v>95400</v>
      </c>
    </row>
    <row r="34" spans="1:13" ht="15.75" x14ac:dyDescent="0.25">
      <c r="A34" s="27" t="s">
        <v>41</v>
      </c>
      <c r="B34" s="34" t="s">
        <v>42</v>
      </c>
      <c r="C34" s="7"/>
      <c r="D34" s="8"/>
      <c r="E34" s="20"/>
      <c r="F34" s="21">
        <f>F23+F24+F25+F26+F27+F28+F29+F30+F31+F32+F33</f>
        <v>8806050</v>
      </c>
      <c r="G34" s="20"/>
      <c r="H34" s="21">
        <f>H23+H24+H25+H26+H27+H28+H29+H30+H31+H32+H33</f>
        <v>13054300</v>
      </c>
      <c r="K34" s="118">
        <f>F34+[1]Sheet1!$H$33</f>
        <v>13054300</v>
      </c>
    </row>
    <row r="35" spans="1:13" x14ac:dyDescent="0.25">
      <c r="A35" s="5">
        <v>17</v>
      </c>
      <c r="B35" s="35" t="s">
        <v>43</v>
      </c>
      <c r="C35" s="7" t="s">
        <v>44</v>
      </c>
      <c r="D35" s="8">
        <v>2000</v>
      </c>
      <c r="E35" s="24"/>
      <c r="F35" s="36"/>
      <c r="G35" s="37">
        <v>6068.5680000000002</v>
      </c>
      <c r="H35" s="38">
        <f>G35*D35</f>
        <v>12137136</v>
      </c>
    </row>
    <row r="36" spans="1:13" x14ac:dyDescent="0.25">
      <c r="A36" s="5">
        <v>18</v>
      </c>
      <c r="B36" s="6" t="s">
        <v>45</v>
      </c>
      <c r="C36" s="7" t="s">
        <v>44</v>
      </c>
      <c r="D36" s="8">
        <v>2000</v>
      </c>
      <c r="E36" s="24"/>
      <c r="F36" s="39"/>
      <c r="G36" s="37">
        <v>25249.5</v>
      </c>
      <c r="H36" s="38">
        <f>G36*D36</f>
        <v>50499000</v>
      </c>
    </row>
    <row r="37" spans="1:13" x14ac:dyDescent="0.25">
      <c r="A37" s="5">
        <v>19</v>
      </c>
      <c r="B37" s="6" t="s">
        <v>46</v>
      </c>
      <c r="C37" s="7" t="s">
        <v>44</v>
      </c>
      <c r="D37" s="8">
        <v>2450</v>
      </c>
      <c r="E37" s="24"/>
      <c r="F37" s="38"/>
      <c r="G37" s="37">
        <v>7538.8239999999996</v>
      </c>
      <c r="H37" s="38">
        <v>18470117.600000001</v>
      </c>
    </row>
    <row r="38" spans="1:13" ht="15.75" x14ac:dyDescent="0.25">
      <c r="A38" s="27" t="s">
        <v>47</v>
      </c>
      <c r="B38" s="17" t="s">
        <v>48</v>
      </c>
      <c r="C38" s="7"/>
      <c r="D38" s="40"/>
      <c r="E38" s="20"/>
      <c r="F38" s="21">
        <f>F37+F36+F35</f>
        <v>0</v>
      </c>
      <c r="G38" s="20"/>
      <c r="H38" s="41">
        <f>H37+H36+H35</f>
        <v>81106253.599999994</v>
      </c>
    </row>
    <row r="39" spans="1:13" x14ac:dyDescent="0.25">
      <c r="A39" s="5">
        <v>20</v>
      </c>
      <c r="B39" s="42" t="s">
        <v>49</v>
      </c>
      <c r="C39" s="43" t="s">
        <v>50</v>
      </c>
      <c r="D39" s="44">
        <v>155000</v>
      </c>
      <c r="E39" s="45"/>
      <c r="F39" s="39">
        <f>E39*D39</f>
        <v>0</v>
      </c>
      <c r="G39" s="37">
        <f>30</f>
        <v>30</v>
      </c>
      <c r="H39" s="39">
        <f>G39*D39</f>
        <v>4650000</v>
      </c>
    </row>
    <row r="40" spans="1:13" ht="28.5" customHeight="1" x14ac:dyDescent="0.25">
      <c r="A40" s="5"/>
      <c r="B40" s="42" t="s">
        <v>51</v>
      </c>
      <c r="C40" s="43" t="s">
        <v>50</v>
      </c>
      <c r="D40" s="44">
        <v>155000</v>
      </c>
      <c r="E40" s="45"/>
      <c r="F40" s="39">
        <f>E40*D40</f>
        <v>0</v>
      </c>
      <c r="G40" s="37">
        <v>20</v>
      </c>
      <c r="H40" s="39">
        <f>G40*D40</f>
        <v>3100000</v>
      </c>
    </row>
    <row r="41" spans="1:13" ht="15.75" customHeight="1" x14ac:dyDescent="0.25">
      <c r="A41" s="27" t="s">
        <v>52</v>
      </c>
      <c r="B41" s="46" t="s">
        <v>53</v>
      </c>
      <c r="C41" s="43"/>
      <c r="D41" s="44"/>
      <c r="E41" s="45"/>
      <c r="F41" s="21">
        <f>SUM(F40)</f>
        <v>0</v>
      </c>
      <c r="G41" s="37"/>
      <c r="H41" s="21">
        <f>H39+H40</f>
        <v>7750000</v>
      </c>
    </row>
    <row r="42" spans="1:13" ht="33" customHeight="1" x14ac:dyDescent="0.25">
      <c r="A42" s="27" t="s">
        <v>54</v>
      </c>
      <c r="B42" s="17" t="s">
        <v>55</v>
      </c>
      <c r="C42" s="7"/>
      <c r="D42" s="8"/>
      <c r="E42" s="24"/>
      <c r="F42" s="21">
        <f t="shared" ref="F42:G42" si="7">F20+F22+F38+F34+F41</f>
        <v>21826800</v>
      </c>
      <c r="G42" s="21">
        <f t="shared" si="7"/>
        <v>0</v>
      </c>
      <c r="H42" s="21">
        <f>H20+H22+H38+H34+H41</f>
        <v>172034303.59999999</v>
      </c>
      <c r="K42" s="118">
        <f>H42-[1]Sheet1!$F$41</f>
        <v>157153050.02500001</v>
      </c>
    </row>
    <row r="43" spans="1:13" x14ac:dyDescent="0.25">
      <c r="A43" s="5">
        <v>21</v>
      </c>
      <c r="B43" s="47" t="s">
        <v>56</v>
      </c>
      <c r="C43" s="7" t="s">
        <v>17</v>
      </c>
      <c r="D43" s="48">
        <v>48200</v>
      </c>
      <c r="E43" s="24">
        <v>195</v>
      </c>
      <c r="F43" s="25">
        <f>E43*D43</f>
        <v>9399000</v>
      </c>
      <c r="G43" s="24">
        <f>215+280+320+280+E43</f>
        <v>1290</v>
      </c>
      <c r="H43" s="25">
        <f>G43*D43</f>
        <v>62178000</v>
      </c>
    </row>
    <row r="44" spans="1:13" x14ac:dyDescent="0.25">
      <c r="A44" s="5">
        <v>22</v>
      </c>
      <c r="B44" s="47" t="s">
        <v>57</v>
      </c>
      <c r="C44" s="7" t="s">
        <v>58</v>
      </c>
      <c r="D44" s="48">
        <v>32500</v>
      </c>
      <c r="E44" s="20"/>
      <c r="F44" s="25">
        <f>E44*D44</f>
        <v>0</v>
      </c>
      <c r="G44" s="20"/>
      <c r="H44" s="25">
        <f>G44*D44</f>
        <v>0</v>
      </c>
    </row>
    <row r="45" spans="1:13" ht="15.75" x14ac:dyDescent="0.25">
      <c r="A45" s="27" t="s">
        <v>59</v>
      </c>
      <c r="B45" s="17" t="s">
        <v>60</v>
      </c>
      <c r="C45" s="7"/>
      <c r="D45" s="48"/>
      <c r="E45" s="20"/>
      <c r="F45" s="21">
        <f>F43+F44</f>
        <v>9399000</v>
      </c>
      <c r="G45" s="20"/>
      <c r="H45" s="21">
        <f>H43+H44</f>
        <v>62178000</v>
      </c>
    </row>
    <row r="46" spans="1:13" x14ac:dyDescent="0.25">
      <c r="A46" s="5">
        <v>23</v>
      </c>
      <c r="B46" s="47" t="s">
        <v>61</v>
      </c>
      <c r="C46" s="7" t="s">
        <v>17</v>
      </c>
      <c r="D46" s="48">
        <v>14500</v>
      </c>
      <c r="E46" s="37"/>
      <c r="F46" s="39">
        <f>E46*D46</f>
        <v>0</v>
      </c>
      <c r="G46" s="37">
        <v>3780</v>
      </c>
      <c r="H46" s="25">
        <f>G46*D46</f>
        <v>54810000</v>
      </c>
    </row>
    <row r="47" spans="1:13" ht="15.75" x14ac:dyDescent="0.25">
      <c r="A47" s="27" t="s">
        <v>62</v>
      </c>
      <c r="B47" s="49" t="s">
        <v>63</v>
      </c>
      <c r="C47" s="7"/>
      <c r="D47" s="48"/>
      <c r="E47" s="37"/>
      <c r="F47" s="21">
        <f>F46</f>
        <v>0</v>
      </c>
      <c r="G47" s="20"/>
      <c r="H47" s="21">
        <f>H46</f>
        <v>54810000</v>
      </c>
    </row>
    <row r="48" spans="1:13" ht="15.75" x14ac:dyDescent="0.25">
      <c r="A48" s="30" t="s">
        <v>64</v>
      </c>
      <c r="B48" s="50" t="s">
        <v>65</v>
      </c>
      <c r="C48" s="51"/>
      <c r="D48" s="52"/>
      <c r="E48" s="53"/>
      <c r="F48" s="54">
        <f>F16+F42+F47+F45</f>
        <v>31225800</v>
      </c>
      <c r="G48" s="55"/>
      <c r="H48" s="54">
        <f>H47+H45+H42+H16</f>
        <v>294197396.60000002</v>
      </c>
      <c r="K48" s="118">
        <f>F48+[1]Sheet1!$H$47</f>
        <v>294197396.57499999</v>
      </c>
      <c r="M48" s="120"/>
    </row>
    <row r="49" spans="1:8" ht="36" customHeight="1" x14ac:dyDescent="0.25">
      <c r="A49" s="5">
        <v>24</v>
      </c>
      <c r="B49" s="56" t="s">
        <v>66</v>
      </c>
      <c r="C49" s="7" t="s">
        <v>67</v>
      </c>
      <c r="D49" s="8">
        <v>180000</v>
      </c>
      <c r="E49" s="37"/>
      <c r="F49" s="57">
        <f>E49*D49</f>
        <v>0</v>
      </c>
      <c r="G49" s="37">
        <v>6</v>
      </c>
      <c r="H49" s="58">
        <f>G49*D49</f>
        <v>1080000</v>
      </c>
    </row>
    <row r="50" spans="1:8" ht="22.5" customHeight="1" x14ac:dyDescent="0.25">
      <c r="A50" s="5">
        <v>25</v>
      </c>
      <c r="B50" s="59" t="s">
        <v>68</v>
      </c>
      <c r="C50" s="60" t="s">
        <v>69</v>
      </c>
      <c r="D50" s="61">
        <v>1950000</v>
      </c>
      <c r="E50" s="37">
        <v>2</v>
      </c>
      <c r="F50" s="57">
        <f t="shared" ref="F50:F52" si="8">E50*D50</f>
        <v>3900000</v>
      </c>
      <c r="G50" s="37">
        <v>12</v>
      </c>
      <c r="H50" s="58">
        <f t="shared" ref="H50:H52" si="9">G50*D50</f>
        <v>23400000</v>
      </c>
    </row>
    <row r="51" spans="1:8" ht="30" x14ac:dyDescent="0.25">
      <c r="A51" s="5">
        <v>26</v>
      </c>
      <c r="B51" s="56" t="s">
        <v>70</v>
      </c>
      <c r="C51" s="62" t="s">
        <v>71</v>
      </c>
      <c r="D51" s="8">
        <v>2000000</v>
      </c>
      <c r="E51" s="37"/>
      <c r="F51" s="57">
        <f t="shared" si="8"/>
        <v>0</v>
      </c>
      <c r="G51" s="37">
        <f t="shared" ref="G51:G52" si="10">E51</f>
        <v>0</v>
      </c>
      <c r="H51" s="58">
        <f t="shared" si="9"/>
        <v>0</v>
      </c>
    </row>
    <row r="52" spans="1:8" ht="33.75" customHeight="1" x14ac:dyDescent="0.25">
      <c r="A52" s="5">
        <v>27</v>
      </c>
      <c r="B52" s="59" t="s">
        <v>72</v>
      </c>
      <c r="C52" s="62" t="s">
        <v>73</v>
      </c>
      <c r="D52" s="8">
        <v>300000</v>
      </c>
      <c r="E52" s="24"/>
      <c r="F52" s="58">
        <f t="shared" si="8"/>
        <v>0</v>
      </c>
      <c r="G52" s="24">
        <f t="shared" si="10"/>
        <v>0</v>
      </c>
      <c r="H52" s="58">
        <f t="shared" si="9"/>
        <v>0</v>
      </c>
    </row>
    <row r="53" spans="1:8" x14ac:dyDescent="0.25">
      <c r="A53" s="5">
        <v>28</v>
      </c>
      <c r="B53" s="63" t="s">
        <v>74</v>
      </c>
      <c r="C53" s="62" t="s">
        <v>75</v>
      </c>
      <c r="D53" s="8">
        <v>200000</v>
      </c>
      <c r="E53" s="24"/>
      <c r="F53" s="58">
        <f>E53*D53</f>
        <v>0</v>
      </c>
      <c r="G53" s="24">
        <f>1+1+E53</f>
        <v>2</v>
      </c>
      <c r="H53" s="58">
        <f>G53*D53</f>
        <v>400000</v>
      </c>
    </row>
    <row r="54" spans="1:8" ht="15.75" x14ac:dyDescent="0.25">
      <c r="A54" s="64" t="s">
        <v>76</v>
      </c>
      <c r="B54" s="65" t="s">
        <v>77</v>
      </c>
      <c r="C54" s="62"/>
      <c r="D54" s="8"/>
      <c r="E54" s="24"/>
      <c r="F54" s="21">
        <f>F49+F50+F51+F52+F53</f>
        <v>3900000</v>
      </c>
      <c r="G54" s="20"/>
      <c r="H54" s="21">
        <f>H49+H50+H51+H52+H53</f>
        <v>24880000</v>
      </c>
    </row>
    <row r="55" spans="1:8" x14ac:dyDescent="0.25">
      <c r="A55" s="66">
        <v>29</v>
      </c>
      <c r="B55" s="115" t="s">
        <v>125</v>
      </c>
      <c r="C55" s="62" t="s">
        <v>31</v>
      </c>
      <c r="D55" s="8">
        <v>22500</v>
      </c>
      <c r="E55" s="24">
        <v>20</v>
      </c>
      <c r="F55" s="116">
        <f>D55*E55</f>
        <v>450000</v>
      </c>
      <c r="G55" s="117">
        <v>20</v>
      </c>
      <c r="H55" s="116">
        <f>D55*G55</f>
        <v>450000</v>
      </c>
    </row>
    <row r="56" spans="1:8" ht="15.75" x14ac:dyDescent="0.25">
      <c r="A56" s="66">
        <v>30</v>
      </c>
      <c r="B56" s="114" t="s">
        <v>126</v>
      </c>
      <c r="C56" s="113" t="s">
        <v>31</v>
      </c>
      <c r="D56" s="111">
        <v>9000</v>
      </c>
      <c r="E56" s="112">
        <v>10</v>
      </c>
      <c r="F56" s="116">
        <f t="shared" ref="F56:F58" si="11">D56*E56</f>
        <v>90000</v>
      </c>
      <c r="G56" s="117">
        <v>10</v>
      </c>
      <c r="H56" s="116">
        <f t="shared" ref="H56:H58" si="12">D56*G56</f>
        <v>90000</v>
      </c>
    </row>
    <row r="57" spans="1:8" ht="15.75" x14ac:dyDescent="0.25">
      <c r="A57" s="66">
        <v>31</v>
      </c>
      <c r="B57" s="114" t="s">
        <v>127</v>
      </c>
      <c r="C57" s="113" t="s">
        <v>31</v>
      </c>
      <c r="D57" s="111">
        <v>9000</v>
      </c>
      <c r="E57" s="112">
        <v>10</v>
      </c>
      <c r="F57" s="116">
        <f t="shared" si="11"/>
        <v>90000</v>
      </c>
      <c r="G57" s="117">
        <v>10</v>
      </c>
      <c r="H57" s="116">
        <f t="shared" si="12"/>
        <v>90000</v>
      </c>
    </row>
    <row r="58" spans="1:8" ht="15.75" x14ac:dyDescent="0.25">
      <c r="A58" s="66">
        <v>32</v>
      </c>
      <c r="B58" s="114" t="s">
        <v>128</v>
      </c>
      <c r="C58" s="113" t="s">
        <v>31</v>
      </c>
      <c r="D58" s="111">
        <v>18000</v>
      </c>
      <c r="E58" s="112">
        <v>10</v>
      </c>
      <c r="F58" s="116">
        <f t="shared" si="11"/>
        <v>180000</v>
      </c>
      <c r="G58" s="117">
        <v>10</v>
      </c>
      <c r="H58" s="116">
        <f t="shared" si="12"/>
        <v>180000</v>
      </c>
    </row>
    <row r="59" spans="1:8" x14ac:dyDescent="0.25">
      <c r="A59" s="66">
        <v>33</v>
      </c>
      <c r="B59" s="67" t="s">
        <v>78</v>
      </c>
      <c r="C59" s="68" t="s">
        <v>31</v>
      </c>
      <c r="D59" s="8">
        <v>18000</v>
      </c>
      <c r="E59" s="24"/>
      <c r="F59" s="39">
        <f>E59*D59</f>
        <v>0</v>
      </c>
      <c r="G59" s="37">
        <v>20</v>
      </c>
      <c r="H59" s="39">
        <f>G59*D59</f>
        <v>360000</v>
      </c>
    </row>
    <row r="60" spans="1:8" x14ac:dyDescent="0.25">
      <c r="A60" s="66">
        <v>34</v>
      </c>
      <c r="B60" s="67" t="s">
        <v>79</v>
      </c>
      <c r="C60" s="68" t="s">
        <v>31</v>
      </c>
      <c r="D60" s="48">
        <v>27000</v>
      </c>
      <c r="E60" s="24"/>
      <c r="F60" s="39">
        <f>E60*D60</f>
        <v>0</v>
      </c>
      <c r="G60" s="37">
        <f>185+40+40+1214+E60</f>
        <v>1479</v>
      </c>
      <c r="H60" s="39">
        <f t="shared" ref="H60:H74" si="13">G60*D60</f>
        <v>39933000</v>
      </c>
    </row>
    <row r="61" spans="1:8" x14ac:dyDescent="0.25">
      <c r="A61" s="66">
        <v>35</v>
      </c>
      <c r="B61" s="67" t="s">
        <v>129</v>
      </c>
      <c r="C61" s="68" t="s">
        <v>31</v>
      </c>
      <c r="D61" s="48">
        <v>90000</v>
      </c>
      <c r="E61" s="24">
        <v>30</v>
      </c>
      <c r="F61" s="39">
        <f>E61*D61</f>
        <v>2700000</v>
      </c>
      <c r="G61" s="37">
        <v>30</v>
      </c>
      <c r="H61" s="39">
        <f t="shared" si="13"/>
        <v>2700000</v>
      </c>
    </row>
    <row r="62" spans="1:8" x14ac:dyDescent="0.25">
      <c r="A62" s="66">
        <v>36</v>
      </c>
      <c r="B62" s="69" t="s">
        <v>80</v>
      </c>
      <c r="C62" s="68" t="s">
        <v>31</v>
      </c>
      <c r="D62" s="48">
        <v>25000</v>
      </c>
      <c r="E62" s="24">
        <v>4</v>
      </c>
      <c r="F62" s="39">
        <f t="shared" ref="F62:F74" si="14">E62*D62</f>
        <v>100000</v>
      </c>
      <c r="G62" s="37">
        <v>24</v>
      </c>
      <c r="H62" s="39">
        <f t="shared" si="13"/>
        <v>600000</v>
      </c>
    </row>
    <row r="63" spans="1:8" x14ac:dyDescent="0.25">
      <c r="A63" s="66">
        <v>37</v>
      </c>
      <c r="B63" s="70" t="s">
        <v>81</v>
      </c>
      <c r="C63" s="68" t="s">
        <v>31</v>
      </c>
      <c r="D63" s="48">
        <v>35500</v>
      </c>
      <c r="E63" s="24">
        <v>10</v>
      </c>
      <c r="F63" s="39">
        <f>E63*D63</f>
        <v>355000</v>
      </c>
      <c r="G63" s="37">
        <f>20+E63</f>
        <v>30</v>
      </c>
      <c r="H63" s="39">
        <f t="shared" si="13"/>
        <v>1065000</v>
      </c>
    </row>
    <row r="64" spans="1:8" x14ac:dyDescent="0.25">
      <c r="A64" s="66">
        <v>38</v>
      </c>
      <c r="B64" s="69" t="s">
        <v>82</v>
      </c>
      <c r="C64" s="68" t="s">
        <v>31</v>
      </c>
      <c r="D64" s="8">
        <v>32400</v>
      </c>
      <c r="E64" s="24"/>
      <c r="F64" s="39">
        <f>E64*D64</f>
        <v>0</v>
      </c>
      <c r="G64" s="37">
        <f>10+290+E64</f>
        <v>300</v>
      </c>
      <c r="H64" s="39">
        <f t="shared" si="13"/>
        <v>9720000</v>
      </c>
    </row>
    <row r="65" spans="1:13" x14ac:dyDescent="0.25">
      <c r="A65" s="66">
        <v>39</v>
      </c>
      <c r="B65" s="69" t="s">
        <v>83</v>
      </c>
      <c r="C65" s="68" t="s">
        <v>31</v>
      </c>
      <c r="D65" s="71">
        <v>14400</v>
      </c>
      <c r="E65" s="24"/>
      <c r="F65" s="39">
        <f>E65*D65</f>
        <v>0</v>
      </c>
      <c r="G65" s="37">
        <f>300+E65</f>
        <v>300</v>
      </c>
      <c r="H65" s="39">
        <f t="shared" si="13"/>
        <v>4320000</v>
      </c>
    </row>
    <row r="66" spans="1:13" x14ac:dyDescent="0.25">
      <c r="A66" s="66">
        <v>40</v>
      </c>
      <c r="B66" s="69" t="s">
        <v>84</v>
      </c>
      <c r="C66" s="68" t="s">
        <v>31</v>
      </c>
      <c r="D66" s="8">
        <v>32400</v>
      </c>
      <c r="E66" s="24">
        <v>8</v>
      </c>
      <c r="F66" s="39">
        <f>E66*D66</f>
        <v>259200</v>
      </c>
      <c r="G66" s="37">
        <f>15+E66</f>
        <v>23</v>
      </c>
      <c r="H66" s="39">
        <f t="shared" si="13"/>
        <v>745200</v>
      </c>
    </row>
    <row r="67" spans="1:13" x14ac:dyDescent="0.25">
      <c r="A67" s="66">
        <v>41</v>
      </c>
      <c r="B67" s="69" t="s">
        <v>85</v>
      </c>
      <c r="C67" s="68" t="s">
        <v>31</v>
      </c>
      <c r="D67" s="71">
        <v>14400</v>
      </c>
      <c r="E67" s="24">
        <v>8</v>
      </c>
      <c r="F67" s="39">
        <f t="shared" si="14"/>
        <v>115200</v>
      </c>
      <c r="G67" s="37">
        <f>15+E67</f>
        <v>23</v>
      </c>
      <c r="H67" s="39">
        <f t="shared" si="13"/>
        <v>331200</v>
      </c>
    </row>
    <row r="68" spans="1:13" x14ac:dyDescent="0.25">
      <c r="A68" s="66">
        <v>42</v>
      </c>
      <c r="B68" s="70" t="s">
        <v>86</v>
      </c>
      <c r="C68" s="68" t="s">
        <v>31</v>
      </c>
      <c r="D68" s="71">
        <v>99000</v>
      </c>
      <c r="E68" s="24"/>
      <c r="F68" s="39">
        <f t="shared" si="14"/>
        <v>0</v>
      </c>
      <c r="G68" s="37">
        <f t="shared" ref="G68" si="15">E68</f>
        <v>0</v>
      </c>
      <c r="H68" s="39">
        <f t="shared" si="13"/>
        <v>0</v>
      </c>
    </row>
    <row r="69" spans="1:13" x14ac:dyDescent="0.25">
      <c r="A69" s="66">
        <v>43</v>
      </c>
      <c r="B69" s="72" t="s">
        <v>87</v>
      </c>
      <c r="C69" s="68" t="s">
        <v>31</v>
      </c>
      <c r="D69" s="8">
        <v>14850</v>
      </c>
      <c r="E69" s="24"/>
      <c r="F69" s="39">
        <f>E69*D69</f>
        <v>0</v>
      </c>
      <c r="G69" s="37">
        <f>30+E69</f>
        <v>30</v>
      </c>
      <c r="H69" s="39">
        <f t="shared" si="13"/>
        <v>445500</v>
      </c>
    </row>
    <row r="70" spans="1:13" x14ac:dyDescent="0.25">
      <c r="A70" s="66">
        <v>44</v>
      </c>
      <c r="B70" s="69" t="s">
        <v>88</v>
      </c>
      <c r="C70" s="68" t="s">
        <v>31</v>
      </c>
      <c r="D70" s="71">
        <v>8100</v>
      </c>
      <c r="E70" s="24"/>
      <c r="F70" s="39">
        <f t="shared" si="14"/>
        <v>0</v>
      </c>
      <c r="G70" s="37">
        <f>71+20+20+E70</f>
        <v>111</v>
      </c>
      <c r="H70" s="39">
        <f>G70*D70</f>
        <v>899100</v>
      </c>
    </row>
    <row r="71" spans="1:13" x14ac:dyDescent="0.25">
      <c r="A71" s="66">
        <v>45</v>
      </c>
      <c r="B71" s="73" t="s">
        <v>89</v>
      </c>
      <c r="C71" s="74" t="s">
        <v>31</v>
      </c>
      <c r="D71" s="71">
        <v>5400</v>
      </c>
      <c r="E71" s="75"/>
      <c r="F71" s="76">
        <f>E71*D71</f>
        <v>0</v>
      </c>
      <c r="G71" s="37">
        <f>114+20+20+3+E71</f>
        <v>157</v>
      </c>
      <c r="H71" s="76">
        <f t="shared" si="13"/>
        <v>847800</v>
      </c>
    </row>
    <row r="72" spans="1:13" x14ac:dyDescent="0.25">
      <c r="A72" s="66">
        <v>46</v>
      </c>
      <c r="B72" s="72" t="s">
        <v>90</v>
      </c>
      <c r="C72" s="68" t="s">
        <v>31</v>
      </c>
      <c r="D72" s="8">
        <v>4500</v>
      </c>
      <c r="E72" s="24"/>
      <c r="F72" s="39">
        <f t="shared" si="14"/>
        <v>0</v>
      </c>
      <c r="G72" s="37">
        <f>20+1240+E72</f>
        <v>1260</v>
      </c>
      <c r="H72" s="39">
        <f t="shared" si="13"/>
        <v>5670000</v>
      </c>
    </row>
    <row r="73" spans="1:13" x14ac:dyDescent="0.25">
      <c r="A73" s="66">
        <v>47</v>
      </c>
      <c r="B73" s="77" t="s">
        <v>91</v>
      </c>
      <c r="C73" s="60" t="s">
        <v>31</v>
      </c>
      <c r="D73" s="78">
        <v>120000</v>
      </c>
      <c r="E73" s="79"/>
      <c r="F73" s="80">
        <f t="shared" si="14"/>
        <v>0</v>
      </c>
      <c r="G73" s="81"/>
      <c r="H73" s="80">
        <f t="shared" si="13"/>
        <v>0</v>
      </c>
    </row>
    <row r="74" spans="1:13" x14ac:dyDescent="0.25">
      <c r="A74" s="66">
        <v>48</v>
      </c>
      <c r="B74" s="82" t="s">
        <v>92</v>
      </c>
      <c r="C74" s="62" t="s">
        <v>31</v>
      </c>
      <c r="D74" s="71">
        <v>120000</v>
      </c>
      <c r="E74" s="24">
        <v>1</v>
      </c>
      <c r="F74" s="25">
        <f t="shared" si="14"/>
        <v>120000</v>
      </c>
      <c r="G74" s="24">
        <v>6</v>
      </c>
      <c r="H74" s="25">
        <f t="shared" si="13"/>
        <v>720000</v>
      </c>
    </row>
    <row r="75" spans="1:13" ht="18.75" customHeight="1" x14ac:dyDescent="0.25">
      <c r="A75" s="83" t="s">
        <v>93</v>
      </c>
      <c r="B75" s="84" t="s">
        <v>94</v>
      </c>
      <c r="C75" s="85"/>
      <c r="D75" s="86"/>
      <c r="E75" s="20"/>
      <c r="F75" s="21">
        <f t="shared" ref="F75:G75" si="16">SUM(F59:F74)</f>
        <v>3649400</v>
      </c>
      <c r="G75" s="21">
        <f t="shared" si="16"/>
        <v>3793</v>
      </c>
      <c r="H75" s="21">
        <f>SUM(H59:H74)</f>
        <v>68356800</v>
      </c>
      <c r="K75" s="118">
        <f>F75+[1]Sheet1!$H$69</f>
        <v>68356800</v>
      </c>
      <c r="M75" s="120"/>
    </row>
    <row r="76" spans="1:13" ht="31.5" customHeight="1" x14ac:dyDescent="0.25">
      <c r="A76" s="83" t="s">
        <v>95</v>
      </c>
      <c r="B76" s="50" t="s">
        <v>96</v>
      </c>
      <c r="C76" s="83"/>
      <c r="D76" s="87"/>
      <c r="E76" s="88"/>
      <c r="F76" s="89">
        <f>F75+F54</f>
        <v>7549400</v>
      </c>
      <c r="G76" s="90"/>
      <c r="H76" s="89">
        <f>H75+H54</f>
        <v>93236800</v>
      </c>
      <c r="K76" s="119"/>
      <c r="M76" s="121"/>
    </row>
    <row r="77" spans="1:13" ht="36" customHeight="1" x14ac:dyDescent="0.25">
      <c r="A77" s="83" t="s">
        <v>97</v>
      </c>
      <c r="B77" s="91" t="s">
        <v>98</v>
      </c>
      <c r="C77" s="83"/>
      <c r="D77" s="87"/>
      <c r="E77" s="88"/>
      <c r="F77" s="89">
        <f>F76+F48</f>
        <v>38775200</v>
      </c>
      <c r="G77" s="90"/>
      <c r="H77" s="89">
        <f>H76+H48</f>
        <v>387434196.60000002</v>
      </c>
    </row>
    <row r="78" spans="1:13" ht="15.75" x14ac:dyDescent="0.25">
      <c r="A78" s="92" t="s">
        <v>99</v>
      </c>
      <c r="B78" s="93" t="s">
        <v>100</v>
      </c>
      <c r="C78" s="94"/>
      <c r="D78" s="95"/>
      <c r="E78" s="96"/>
      <c r="F78" s="97"/>
      <c r="G78" s="98"/>
      <c r="H78" s="99"/>
      <c r="M78" s="121"/>
    </row>
    <row r="79" spans="1:13" ht="23.25" customHeight="1" x14ac:dyDescent="0.25">
      <c r="A79" s="92" t="s">
        <v>101</v>
      </c>
      <c r="B79" s="50" t="s">
        <v>102</v>
      </c>
      <c r="C79" s="100"/>
      <c r="D79" s="87"/>
      <c r="E79" s="88"/>
      <c r="F79" s="89">
        <f>F78+F77</f>
        <v>38775200</v>
      </c>
      <c r="G79" s="101"/>
      <c r="H79" s="89">
        <f>H77+H78</f>
        <v>387434196.60000002</v>
      </c>
    </row>
    <row r="80" spans="1:13" ht="21.75" customHeight="1" x14ac:dyDescent="0.25">
      <c r="A80" s="92" t="s">
        <v>103</v>
      </c>
      <c r="B80" s="91" t="s">
        <v>104</v>
      </c>
      <c r="C80" s="102"/>
      <c r="D80" s="87"/>
      <c r="E80" s="88"/>
      <c r="F80" s="103">
        <f>F79*10%</f>
        <v>3877520</v>
      </c>
      <c r="G80" s="101"/>
      <c r="H80" s="103">
        <f>H79*10%</f>
        <v>38743419.660000004</v>
      </c>
    </row>
    <row r="81" spans="1:8" ht="15.75" x14ac:dyDescent="0.25">
      <c r="A81" s="92" t="s">
        <v>105</v>
      </c>
      <c r="B81" s="50" t="s">
        <v>106</v>
      </c>
      <c r="C81" s="83"/>
      <c r="D81" s="87"/>
      <c r="E81" s="88"/>
      <c r="F81" s="89">
        <f>F79+F80</f>
        <v>42652720</v>
      </c>
      <c r="G81" s="101"/>
      <c r="H81" s="103">
        <f>H79+H80</f>
        <v>426177616.26000005</v>
      </c>
    </row>
    <row r="82" spans="1:8" ht="17.25" customHeight="1" x14ac:dyDescent="0.25">
      <c r="A82" s="104"/>
      <c r="B82" s="105" t="s">
        <v>107</v>
      </c>
      <c r="C82" s="106"/>
      <c r="D82" s="106"/>
      <c r="E82" s="106"/>
      <c r="F82" s="106"/>
      <c r="G82" s="106"/>
      <c r="H82" s="107"/>
    </row>
    <row r="83" spans="1:8" x14ac:dyDescent="0.25">
      <c r="A83" s="104"/>
      <c r="B83" s="106" t="s">
        <v>108</v>
      </c>
      <c r="C83" s="106"/>
      <c r="D83" s="106"/>
      <c r="E83" s="106"/>
      <c r="F83" s="122" t="s">
        <v>109</v>
      </c>
      <c r="G83" s="122"/>
      <c r="H83" s="107"/>
    </row>
    <row r="84" spans="1:8" x14ac:dyDescent="0.25">
      <c r="A84" s="104"/>
      <c r="B84" s="108" t="s">
        <v>110</v>
      </c>
      <c r="C84" s="106"/>
      <c r="D84" s="106"/>
      <c r="E84" s="106"/>
      <c r="F84" s="122" t="s">
        <v>111</v>
      </c>
      <c r="G84" s="122"/>
      <c r="H84" s="107"/>
    </row>
    <row r="85" spans="1:8" x14ac:dyDescent="0.25">
      <c r="A85" s="104"/>
      <c r="B85" s="109" t="s">
        <v>112</v>
      </c>
      <c r="C85" s="106"/>
      <c r="D85" s="106"/>
      <c r="E85" s="106"/>
      <c r="F85" s="122" t="s">
        <v>113</v>
      </c>
      <c r="G85" s="122"/>
      <c r="H85" s="107"/>
    </row>
    <row r="86" spans="1:8" x14ac:dyDescent="0.25">
      <c r="A86" s="104"/>
      <c r="B86" s="105" t="s">
        <v>114</v>
      </c>
      <c r="C86" s="106"/>
      <c r="D86" s="106"/>
      <c r="E86" s="106"/>
      <c r="F86" s="106"/>
      <c r="G86" s="106"/>
      <c r="H86" s="107"/>
    </row>
    <row r="87" spans="1:8" x14ac:dyDescent="0.25">
      <c r="A87" s="104"/>
      <c r="B87" s="108" t="s">
        <v>115</v>
      </c>
      <c r="C87" s="106"/>
      <c r="D87" s="106"/>
      <c r="E87" s="106"/>
      <c r="F87" s="108"/>
      <c r="G87" s="108"/>
      <c r="H87" s="107"/>
    </row>
    <row r="88" spans="1:8" x14ac:dyDescent="0.25">
      <c r="A88" s="104"/>
      <c r="B88" s="108" t="s">
        <v>116</v>
      </c>
      <c r="C88" s="106"/>
      <c r="D88" s="106"/>
      <c r="E88" s="106"/>
      <c r="F88" s="108" t="s">
        <v>117</v>
      </c>
      <c r="G88" s="108"/>
      <c r="H88" s="107"/>
    </row>
    <row r="89" spans="1:8" x14ac:dyDescent="0.25">
      <c r="A89" s="104"/>
      <c r="B89" s="105" t="s">
        <v>118</v>
      </c>
      <c r="C89" s="106"/>
      <c r="D89" s="106"/>
      <c r="E89" s="106"/>
      <c r="F89" s="108"/>
      <c r="G89" s="108"/>
      <c r="H89" s="107"/>
    </row>
    <row r="90" spans="1:8" x14ac:dyDescent="0.25">
      <c r="A90" s="104"/>
      <c r="B90" s="108" t="s">
        <v>119</v>
      </c>
      <c r="C90" s="106"/>
      <c r="D90" s="106"/>
      <c r="E90" s="106"/>
      <c r="F90" s="106" t="s">
        <v>120</v>
      </c>
      <c r="G90" s="106"/>
      <c r="H90" s="106"/>
    </row>
    <row r="91" spans="1:8" x14ac:dyDescent="0.25">
      <c r="A91" s="104"/>
      <c r="B91" s="108" t="s">
        <v>121</v>
      </c>
      <c r="C91" s="106"/>
      <c r="D91" s="106"/>
      <c r="E91" s="110"/>
      <c r="F91" s="110" t="s">
        <v>122</v>
      </c>
      <c r="G91" s="108"/>
      <c r="H91" s="106"/>
    </row>
    <row r="94" spans="1:8" ht="15.75" x14ac:dyDescent="0.25">
      <c r="A94" s="1"/>
      <c r="B94" s="1"/>
      <c r="C94" s="1"/>
      <c r="D94" s="1"/>
      <c r="E94" s="1"/>
      <c r="F94" s="1"/>
      <c r="G94" s="1"/>
      <c r="H94" s="1"/>
    </row>
  </sheetData>
  <mergeCells count="14">
    <mergeCell ref="F83:G83"/>
    <mergeCell ref="G10:H10"/>
    <mergeCell ref="F84:G84"/>
    <mergeCell ref="F85:G85"/>
    <mergeCell ref="A2:H2"/>
    <mergeCell ref="A3:H3"/>
    <mergeCell ref="A5:H5"/>
    <mergeCell ref="A7:H7"/>
    <mergeCell ref="A9:H9"/>
    <mergeCell ref="A10:A11"/>
    <mergeCell ref="B10:B11"/>
    <mergeCell ref="C10:C11"/>
    <mergeCell ref="D10:D11"/>
    <mergeCell ref="E10:F10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t</cp:lastModifiedBy>
  <cp:lastPrinted>2023-11-23T04:03:12Z</cp:lastPrinted>
  <dcterms:created xsi:type="dcterms:W3CDTF">2023-11-20T10:11:41Z</dcterms:created>
  <dcterms:modified xsi:type="dcterms:W3CDTF">2023-11-23T10:59:50Z</dcterms:modified>
</cp:coreProperties>
</file>