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rka\"/>
    </mc:Choice>
  </mc:AlternateContent>
  <xr:revisionPtr revIDLastSave="0" documentId="13_ncr:1_{C393CBCD-82B2-4247-8F8C-02C8B1B65C4E}" xr6:coauthVersionLast="45" xr6:coauthVersionMax="47" xr10:uidLastSave="{00000000-0000-0000-0000-000000000000}"/>
  <bookViews>
    <workbookView xWindow="-120" yWindow="-120" windowWidth="24240" windowHeight="13140" firstSheet="1" activeTab="10" xr2:uid="{00000000-000D-0000-FFFF-FFFF00000000}"/>
  </bookViews>
  <sheets>
    <sheet name="01_sar" sheetId="6" r:id="rId1"/>
    <sheet name="02_sar" sheetId="7" r:id="rId2"/>
    <sheet name="03_sar" sheetId="8" r:id="rId3"/>
    <sheet name="04_sar" sheetId="9" r:id="rId4"/>
    <sheet name="05_sar" sheetId="10" r:id="rId5"/>
    <sheet name="06_sar" sheetId="11" r:id="rId6"/>
    <sheet name="07_sar" sheetId="12" r:id="rId7"/>
    <sheet name="08_sar" sheetId="13" r:id="rId8"/>
    <sheet name="09_sar" sheetId="14" r:id="rId9"/>
    <sheet name="10_sar" sheetId="15" r:id="rId10"/>
    <sheet name="10_sar Nemsen" sheetId="17" r:id="rId11"/>
    <sheet name="Sheet2" sheetId="18" r:id="rId12"/>
    <sheet name="11_sar" sheetId="16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5" i="17" l="1"/>
  <c r="O100" i="17"/>
  <c r="M101" i="17"/>
  <c r="M100" i="17"/>
  <c r="O71" i="17"/>
  <c r="O66" i="17"/>
  <c r="O68" i="17" s="1"/>
  <c r="N110" i="17" l="1"/>
  <c r="N119" i="17" s="1"/>
  <c r="O110" i="17"/>
  <c r="N62" i="17"/>
  <c r="O34" i="17"/>
  <c r="M64" i="17"/>
  <c r="M63" i="17"/>
  <c r="O38" i="17"/>
  <c r="O39" i="17"/>
  <c r="M40" i="17"/>
  <c r="M41" i="17"/>
  <c r="M42" i="17"/>
  <c r="M43" i="17"/>
  <c r="M45" i="17"/>
  <c r="M46" i="17"/>
  <c r="M48" i="17"/>
  <c r="M51" i="17"/>
  <c r="M52" i="17"/>
  <c r="M37" i="17"/>
  <c r="M35" i="17"/>
  <c r="M21" i="17"/>
  <c r="M22" i="17"/>
  <c r="M23" i="17"/>
  <c r="M24" i="17"/>
  <c r="N28" i="17"/>
  <c r="O28" i="17" s="1"/>
  <c r="O29" i="17" s="1"/>
  <c r="L25" i="17"/>
  <c r="M25" i="17" s="1"/>
  <c r="G118" i="17"/>
  <c r="J117" i="17"/>
  <c r="K117" i="17" s="1"/>
  <c r="I117" i="17"/>
  <c r="I118" i="17" s="1"/>
  <c r="K116" i="17"/>
  <c r="M116" i="17" s="1"/>
  <c r="K115" i="17"/>
  <c r="M115" i="17" s="1"/>
  <c r="K114" i="17"/>
  <c r="Q114" i="17" s="1"/>
  <c r="K113" i="17"/>
  <c r="M113" i="17" s="1"/>
  <c r="K112" i="17"/>
  <c r="M112" i="17" s="1"/>
  <c r="K111" i="17"/>
  <c r="M111" i="17" s="1"/>
  <c r="J109" i="17"/>
  <c r="K109" i="17" s="1"/>
  <c r="I109" i="17"/>
  <c r="G109" i="17"/>
  <c r="M109" i="17" s="1"/>
  <c r="J108" i="17"/>
  <c r="K108" i="17" s="1"/>
  <c r="I108" i="17"/>
  <c r="G108" i="17"/>
  <c r="M108" i="17" s="1"/>
  <c r="J107" i="17"/>
  <c r="K107" i="17" s="1"/>
  <c r="I107" i="17"/>
  <c r="G107" i="17"/>
  <c r="J104" i="17"/>
  <c r="L104" i="17" s="1"/>
  <c r="M104" i="17" s="1"/>
  <c r="I104" i="17"/>
  <c r="G104" i="17"/>
  <c r="J103" i="17"/>
  <c r="L103" i="17" s="1"/>
  <c r="M103" i="17" s="1"/>
  <c r="I103" i="17"/>
  <c r="G103" i="17"/>
  <c r="J101" i="17"/>
  <c r="I101" i="17"/>
  <c r="G101" i="17"/>
  <c r="J100" i="17"/>
  <c r="P100" i="17" s="1"/>
  <c r="Q100" i="17" s="1"/>
  <c r="I100" i="17"/>
  <c r="G100" i="17"/>
  <c r="J99" i="17"/>
  <c r="L99" i="17" s="1"/>
  <c r="M99" i="17" s="1"/>
  <c r="I99" i="17"/>
  <c r="G99" i="17"/>
  <c r="J98" i="17"/>
  <c r="K98" i="17" s="1"/>
  <c r="I98" i="17"/>
  <c r="G98" i="17"/>
  <c r="J97" i="17"/>
  <c r="I97" i="17"/>
  <c r="G97" i="17"/>
  <c r="J96" i="17"/>
  <c r="I96" i="17"/>
  <c r="G96" i="17"/>
  <c r="J95" i="17"/>
  <c r="L95" i="17" s="1"/>
  <c r="M95" i="17" s="1"/>
  <c r="I95" i="17"/>
  <c r="G95" i="17"/>
  <c r="J94" i="17"/>
  <c r="K94" i="17" s="1"/>
  <c r="I94" i="17"/>
  <c r="G94" i="17"/>
  <c r="J93" i="17"/>
  <c r="K93" i="17" s="1"/>
  <c r="I93" i="17"/>
  <c r="G93" i="17"/>
  <c r="J92" i="17"/>
  <c r="N92" i="17" s="1"/>
  <c r="P92" i="17" s="1"/>
  <c r="Q92" i="17" s="1"/>
  <c r="I92" i="17"/>
  <c r="G92" i="17"/>
  <c r="J91" i="17"/>
  <c r="L91" i="17" s="1"/>
  <c r="M91" i="17" s="1"/>
  <c r="I91" i="17"/>
  <c r="G91" i="17"/>
  <c r="J90" i="17"/>
  <c r="K90" i="17" s="1"/>
  <c r="I90" i="17"/>
  <c r="G90" i="17"/>
  <c r="J89" i="17"/>
  <c r="I89" i="17"/>
  <c r="G89" i="17"/>
  <c r="J88" i="17"/>
  <c r="I88" i="17"/>
  <c r="G88" i="17"/>
  <c r="J87" i="17"/>
  <c r="I87" i="17"/>
  <c r="G87" i="17"/>
  <c r="J86" i="17"/>
  <c r="K86" i="17" s="1"/>
  <c r="I86" i="17"/>
  <c r="G86" i="17"/>
  <c r="J85" i="17"/>
  <c r="K85" i="17" s="1"/>
  <c r="I85" i="17"/>
  <c r="G85" i="17"/>
  <c r="J84" i="17"/>
  <c r="L84" i="17" s="1"/>
  <c r="P84" i="17" s="1"/>
  <c r="Q84" i="17" s="1"/>
  <c r="I84" i="17"/>
  <c r="G84" i="17"/>
  <c r="J83" i="17"/>
  <c r="L83" i="17" s="1"/>
  <c r="M83" i="17" s="1"/>
  <c r="I83" i="17"/>
  <c r="G83" i="17"/>
  <c r="J82" i="17"/>
  <c r="I82" i="17"/>
  <c r="G82" i="17"/>
  <c r="J81" i="17"/>
  <c r="I81" i="17"/>
  <c r="G81" i="17"/>
  <c r="J80" i="17"/>
  <c r="I80" i="17"/>
  <c r="G80" i="17"/>
  <c r="J79" i="17"/>
  <c r="L79" i="17" s="1"/>
  <c r="M79" i="17" s="1"/>
  <c r="I79" i="17"/>
  <c r="G79" i="17"/>
  <c r="J78" i="17"/>
  <c r="I78" i="17"/>
  <c r="G78" i="17"/>
  <c r="J77" i="17"/>
  <c r="I77" i="17"/>
  <c r="G77" i="17"/>
  <c r="A77" i="17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J76" i="17"/>
  <c r="I76" i="17"/>
  <c r="G76" i="17"/>
  <c r="J73" i="17"/>
  <c r="N73" i="17" s="1"/>
  <c r="I73" i="17"/>
  <c r="G73" i="17"/>
  <c r="J72" i="17"/>
  <c r="L72" i="17" s="1"/>
  <c r="I72" i="17"/>
  <c r="G72" i="17"/>
  <c r="J71" i="17"/>
  <c r="I71" i="17"/>
  <c r="G71" i="17"/>
  <c r="J70" i="17"/>
  <c r="L70" i="17" s="1"/>
  <c r="I70" i="17"/>
  <c r="G70" i="17"/>
  <c r="J69" i="17"/>
  <c r="L69" i="17" s="1"/>
  <c r="I69" i="17"/>
  <c r="G69" i="17"/>
  <c r="J67" i="17"/>
  <c r="K67" i="17" s="1"/>
  <c r="I67" i="17"/>
  <c r="G67" i="17"/>
  <c r="J66" i="17"/>
  <c r="I66" i="17"/>
  <c r="G66" i="17"/>
  <c r="J65" i="17"/>
  <c r="P65" i="17" s="1"/>
  <c r="Q65" i="17" s="1"/>
  <c r="I65" i="17"/>
  <c r="G65" i="17"/>
  <c r="J64" i="17"/>
  <c r="P64" i="17" s="1"/>
  <c r="Q64" i="17" s="1"/>
  <c r="I64" i="17"/>
  <c r="G64" i="17"/>
  <c r="J63" i="17"/>
  <c r="P63" i="17" s="1"/>
  <c r="Q63" i="17" s="1"/>
  <c r="I63" i="17"/>
  <c r="G63" i="17"/>
  <c r="J60" i="17"/>
  <c r="L60" i="17" s="1"/>
  <c r="M60" i="17" s="1"/>
  <c r="I60" i="17"/>
  <c r="J59" i="17"/>
  <c r="K59" i="17" s="1"/>
  <c r="K61" i="17" s="1"/>
  <c r="I59" i="17"/>
  <c r="J57" i="17"/>
  <c r="K57" i="17" s="1"/>
  <c r="I57" i="17"/>
  <c r="G57" i="17"/>
  <c r="J56" i="17"/>
  <c r="N56" i="17" s="1"/>
  <c r="O56" i="17" s="1"/>
  <c r="I56" i="17"/>
  <c r="G56" i="17"/>
  <c r="J55" i="17"/>
  <c r="L55" i="17" s="1"/>
  <c r="M55" i="17" s="1"/>
  <c r="I55" i="17"/>
  <c r="G55" i="17"/>
  <c r="J54" i="17"/>
  <c r="K54" i="17" s="1"/>
  <c r="I54" i="17"/>
  <c r="G54" i="17"/>
  <c r="J53" i="17"/>
  <c r="K53" i="17" s="1"/>
  <c r="I53" i="17"/>
  <c r="G53" i="17"/>
  <c r="J52" i="17"/>
  <c r="P52" i="17" s="1"/>
  <c r="Q52" i="17" s="1"/>
  <c r="I52" i="17"/>
  <c r="G52" i="17"/>
  <c r="J51" i="17"/>
  <c r="P51" i="17" s="1"/>
  <c r="Q51" i="17" s="1"/>
  <c r="I51" i="17"/>
  <c r="G51" i="17"/>
  <c r="J50" i="17"/>
  <c r="K50" i="17" s="1"/>
  <c r="I50" i="17"/>
  <c r="G50" i="17"/>
  <c r="J49" i="17"/>
  <c r="K49" i="17" s="1"/>
  <c r="I49" i="17"/>
  <c r="G49" i="17"/>
  <c r="J48" i="17"/>
  <c r="P48" i="17" s="1"/>
  <c r="Q48" i="17" s="1"/>
  <c r="I48" i="17"/>
  <c r="G48" i="17"/>
  <c r="J47" i="17"/>
  <c r="K47" i="17" s="1"/>
  <c r="I47" i="17"/>
  <c r="G47" i="17"/>
  <c r="J46" i="17"/>
  <c r="P46" i="17" s="1"/>
  <c r="Q46" i="17" s="1"/>
  <c r="I46" i="17"/>
  <c r="G46" i="17"/>
  <c r="J45" i="17"/>
  <c r="P45" i="17" s="1"/>
  <c r="Q45" i="17" s="1"/>
  <c r="I45" i="17"/>
  <c r="G45" i="17"/>
  <c r="J44" i="17"/>
  <c r="L44" i="17" s="1"/>
  <c r="M44" i="17" s="1"/>
  <c r="I44" i="17"/>
  <c r="G44" i="17"/>
  <c r="J43" i="17"/>
  <c r="P43" i="17" s="1"/>
  <c r="Q43" i="17" s="1"/>
  <c r="I43" i="17"/>
  <c r="G43" i="17"/>
  <c r="J42" i="17"/>
  <c r="P42" i="17" s="1"/>
  <c r="Q42" i="17" s="1"/>
  <c r="I42" i="17"/>
  <c r="G42" i="17"/>
  <c r="J41" i="17"/>
  <c r="P41" i="17" s="1"/>
  <c r="Q41" i="17" s="1"/>
  <c r="I41" i="17"/>
  <c r="G41" i="17"/>
  <c r="J40" i="17"/>
  <c r="P40" i="17" s="1"/>
  <c r="Q40" i="17" s="1"/>
  <c r="I40" i="17"/>
  <c r="G40" i="17"/>
  <c r="J39" i="17"/>
  <c r="P39" i="17" s="1"/>
  <c r="Q39" i="17" s="1"/>
  <c r="I39" i="17"/>
  <c r="G39" i="17"/>
  <c r="J38" i="17"/>
  <c r="P38" i="17" s="1"/>
  <c r="Q38" i="17" s="1"/>
  <c r="I38" i="17"/>
  <c r="G38" i="17"/>
  <c r="J37" i="17"/>
  <c r="P37" i="17" s="1"/>
  <c r="Q37" i="17" s="1"/>
  <c r="I37" i="17"/>
  <c r="G37" i="17"/>
  <c r="J35" i="17"/>
  <c r="P35" i="17" s="1"/>
  <c r="Q35" i="17" s="1"/>
  <c r="I35" i="17"/>
  <c r="G35" i="17"/>
  <c r="J34" i="17"/>
  <c r="K34" i="17" s="1"/>
  <c r="I34" i="17"/>
  <c r="G34" i="17"/>
  <c r="J33" i="17"/>
  <c r="N33" i="17" s="1"/>
  <c r="O33" i="17" s="1"/>
  <c r="O36" i="17" s="1"/>
  <c r="I33" i="17"/>
  <c r="G33" i="17"/>
  <c r="J32" i="17"/>
  <c r="K32" i="17" s="1"/>
  <c r="I32" i="17"/>
  <c r="G32" i="17"/>
  <c r="J31" i="17"/>
  <c r="K31" i="17" s="1"/>
  <c r="I31" i="17"/>
  <c r="G31" i="17"/>
  <c r="J30" i="17"/>
  <c r="K30" i="17" s="1"/>
  <c r="I30" i="17"/>
  <c r="G30" i="17"/>
  <c r="J28" i="17"/>
  <c r="I28" i="17"/>
  <c r="G28" i="17"/>
  <c r="J27" i="17"/>
  <c r="I27" i="17"/>
  <c r="G27" i="17"/>
  <c r="J26" i="17"/>
  <c r="I26" i="17"/>
  <c r="G26" i="17"/>
  <c r="J25" i="17"/>
  <c r="I25" i="17"/>
  <c r="G25" i="17"/>
  <c r="J24" i="17"/>
  <c r="I24" i="17"/>
  <c r="G24" i="17"/>
  <c r="J23" i="17"/>
  <c r="K23" i="17" s="1"/>
  <c r="I23" i="17"/>
  <c r="G23" i="17"/>
  <c r="J22" i="17"/>
  <c r="I22" i="17"/>
  <c r="G22" i="17"/>
  <c r="J21" i="17"/>
  <c r="I21" i="17"/>
  <c r="G21" i="17"/>
  <c r="J20" i="17"/>
  <c r="I20" i="17"/>
  <c r="G20" i="17"/>
  <c r="J19" i="17"/>
  <c r="K19" i="17" s="1"/>
  <c r="I19" i="17"/>
  <c r="G19" i="17"/>
  <c r="M19" i="17" s="1"/>
  <c r="J18" i="17"/>
  <c r="I18" i="17"/>
  <c r="G18" i="17"/>
  <c r="J16" i="17"/>
  <c r="I16" i="17"/>
  <c r="G16" i="17"/>
  <c r="J15" i="17"/>
  <c r="K15" i="17" s="1"/>
  <c r="I15" i="17"/>
  <c r="G15" i="17"/>
  <c r="M15" i="17" s="1"/>
  <c r="J14" i="17"/>
  <c r="I14" i="17"/>
  <c r="G14" i="17"/>
  <c r="M14" i="17" s="1"/>
  <c r="J13" i="17"/>
  <c r="I13" i="17"/>
  <c r="G13" i="17"/>
  <c r="M13" i="17" s="1"/>
  <c r="J12" i="17"/>
  <c r="I12" i="17"/>
  <c r="G12" i="17"/>
  <c r="I105" i="17" l="1"/>
  <c r="H3" i="18"/>
  <c r="N123" i="17"/>
  <c r="L3" i="18"/>
  <c r="T3" i="18"/>
  <c r="K101" i="17"/>
  <c r="I3" i="18"/>
  <c r="Q3" i="18"/>
  <c r="U3" i="18"/>
  <c r="K66" i="17"/>
  <c r="P66" i="17"/>
  <c r="F3" i="18"/>
  <c r="J3" i="18"/>
  <c r="N3" i="18"/>
  <c r="M71" i="17"/>
  <c r="P71" i="17"/>
  <c r="Q71" i="17" s="1"/>
  <c r="G3" i="18"/>
  <c r="K3" i="18"/>
  <c r="O3" i="18"/>
  <c r="G105" i="17"/>
  <c r="G106" i="17" s="1"/>
  <c r="I58" i="17"/>
  <c r="P34" i="17"/>
  <c r="I36" i="17"/>
  <c r="K103" i="17"/>
  <c r="K104" i="17"/>
  <c r="G36" i="17"/>
  <c r="G58" i="17"/>
  <c r="K33" i="17"/>
  <c r="K35" i="17"/>
  <c r="K37" i="17"/>
  <c r="K38" i="17"/>
  <c r="K39" i="17"/>
  <c r="K40" i="17"/>
  <c r="K41" i="17"/>
  <c r="K42" i="17"/>
  <c r="K43" i="17"/>
  <c r="K44" i="17"/>
  <c r="K45" i="17"/>
  <c r="K46" i="17"/>
  <c r="K48" i="17"/>
  <c r="K51" i="17"/>
  <c r="K52" i="17"/>
  <c r="K55" i="17"/>
  <c r="K56" i="17"/>
  <c r="G74" i="17"/>
  <c r="K83" i="17"/>
  <c r="K84" i="17"/>
  <c r="K99" i="17"/>
  <c r="K100" i="17"/>
  <c r="G110" i="17"/>
  <c r="P44" i="17"/>
  <c r="I61" i="17"/>
  <c r="G68" i="17"/>
  <c r="I74" i="17"/>
  <c r="P91" i="17"/>
  <c r="Q91" i="17" s="1"/>
  <c r="I110" i="17"/>
  <c r="Q108" i="17"/>
  <c r="L117" i="17"/>
  <c r="M117" i="17" s="1"/>
  <c r="Q117" i="17" s="1"/>
  <c r="P56" i="17"/>
  <c r="I68" i="17"/>
  <c r="K91" i="17"/>
  <c r="K92" i="17"/>
  <c r="P104" i="17"/>
  <c r="Q104" i="17" s="1"/>
  <c r="Q112" i="17"/>
  <c r="M84" i="17"/>
  <c r="P23" i="17"/>
  <c r="Q23" i="17" s="1"/>
  <c r="M69" i="17"/>
  <c r="P69" i="17"/>
  <c r="Q69" i="17" s="1"/>
  <c r="P73" i="17"/>
  <c r="Q73" i="17" s="1"/>
  <c r="O73" i="17"/>
  <c r="O74" i="17" s="1"/>
  <c r="K20" i="17"/>
  <c r="M65" i="17"/>
  <c r="P70" i="17"/>
  <c r="Q70" i="17" s="1"/>
  <c r="M70" i="17"/>
  <c r="K87" i="17"/>
  <c r="K63" i="17"/>
  <c r="K65" i="17"/>
  <c r="K69" i="17"/>
  <c r="K70" i="17"/>
  <c r="K71" i="17"/>
  <c r="K72" i="17"/>
  <c r="K73" i="17"/>
  <c r="L80" i="17"/>
  <c r="K80" i="17"/>
  <c r="L96" i="17"/>
  <c r="K96" i="17"/>
  <c r="L59" i="17"/>
  <c r="P15" i="17"/>
  <c r="Q15" i="17" s="1"/>
  <c r="P33" i="17"/>
  <c r="Q33" i="17" s="1"/>
  <c r="Q111" i="17"/>
  <c r="P72" i="17"/>
  <c r="Q72" i="17" s="1"/>
  <c r="M72" i="17"/>
  <c r="K77" i="17"/>
  <c r="L77" i="17"/>
  <c r="M77" i="17" s="1"/>
  <c r="K81" i="17"/>
  <c r="L81" i="17"/>
  <c r="M81" i="17" s="1"/>
  <c r="I29" i="17"/>
  <c r="K64" i="17"/>
  <c r="G102" i="17"/>
  <c r="P79" i="17"/>
  <c r="Q79" i="17" s="1"/>
  <c r="K79" i="17"/>
  <c r="P83" i="17"/>
  <c r="Q83" i="17" s="1"/>
  <c r="K89" i="17"/>
  <c r="L89" i="17"/>
  <c r="M89" i="17" s="1"/>
  <c r="P95" i="17"/>
  <c r="Q95" i="17" s="1"/>
  <c r="K95" i="17"/>
  <c r="P99" i="17"/>
  <c r="Q99" i="17" s="1"/>
  <c r="L67" i="17"/>
  <c r="M67" i="17" s="1"/>
  <c r="L87" i="17"/>
  <c r="M87" i="17" s="1"/>
  <c r="O92" i="17"/>
  <c r="P60" i="17"/>
  <c r="Q60" i="17" s="1"/>
  <c r="Q115" i="17"/>
  <c r="G29" i="17"/>
  <c r="M18" i="17"/>
  <c r="K24" i="17"/>
  <c r="P24" i="17"/>
  <c r="Q24" i="17" s="1"/>
  <c r="K28" i="17"/>
  <c r="P28" i="17"/>
  <c r="Q28" i="17" s="1"/>
  <c r="M66" i="17"/>
  <c r="K76" i="17"/>
  <c r="L76" i="17"/>
  <c r="M76" i="17" s="1"/>
  <c r="K97" i="17"/>
  <c r="L97" i="17"/>
  <c r="M97" i="17" s="1"/>
  <c r="G17" i="17"/>
  <c r="M12" i="17"/>
  <c r="K14" i="17"/>
  <c r="P14" i="17"/>
  <c r="Q14" i="17" s="1"/>
  <c r="K27" i="17"/>
  <c r="I17" i="17"/>
  <c r="K13" i="17"/>
  <c r="P13" i="17"/>
  <c r="Q13" i="17" s="1"/>
  <c r="K18" i="17"/>
  <c r="P18" i="17"/>
  <c r="Q18" i="17" s="1"/>
  <c r="K22" i="17"/>
  <c r="P22" i="17"/>
  <c r="Q22" i="17" s="1"/>
  <c r="K26" i="17"/>
  <c r="L26" i="17"/>
  <c r="M26" i="17" s="1"/>
  <c r="K12" i="17"/>
  <c r="P12" i="17"/>
  <c r="Q12" i="17" s="1"/>
  <c r="K16" i="17"/>
  <c r="L16" i="17"/>
  <c r="M16" i="17" s="1"/>
  <c r="K21" i="17"/>
  <c r="P21" i="17"/>
  <c r="Q21" i="17" s="1"/>
  <c r="K25" i="17"/>
  <c r="P25" i="17"/>
  <c r="Q25" i="17" s="1"/>
  <c r="L30" i="17"/>
  <c r="M30" i="17" s="1"/>
  <c r="L31" i="17"/>
  <c r="M31" i="17" s="1"/>
  <c r="L32" i="17"/>
  <c r="M32" i="17" s="1"/>
  <c r="M34" i="17"/>
  <c r="L47" i="17"/>
  <c r="M47" i="17" s="1"/>
  <c r="L50" i="17"/>
  <c r="M50" i="17" s="1"/>
  <c r="L53" i="17"/>
  <c r="M53" i="17" s="1"/>
  <c r="L54" i="17"/>
  <c r="M54" i="17" s="1"/>
  <c r="P55" i="17"/>
  <c r="N57" i="17"/>
  <c r="O57" i="17" s="1"/>
  <c r="O58" i="17" s="1"/>
  <c r="O62" i="17" s="1"/>
  <c r="I102" i="17"/>
  <c r="I106" i="17" s="1"/>
  <c r="L78" i="17"/>
  <c r="M78" i="17" s="1"/>
  <c r="K82" i="17"/>
  <c r="L82" i="17"/>
  <c r="M82" i="17" s="1"/>
  <c r="L88" i="17"/>
  <c r="K88" i="17"/>
  <c r="Q109" i="17"/>
  <c r="L20" i="17"/>
  <c r="M20" i="17" s="1"/>
  <c r="L49" i="17"/>
  <c r="M49" i="17" s="1"/>
  <c r="P19" i="17"/>
  <c r="Q19" i="17" s="1"/>
  <c r="P76" i="17"/>
  <c r="Q76" i="17" s="1"/>
  <c r="K110" i="17"/>
  <c r="M107" i="17"/>
  <c r="Q107" i="17" s="1"/>
  <c r="P103" i="17"/>
  <c r="Q103" i="17" s="1"/>
  <c r="Q116" i="17"/>
  <c r="K118" i="17"/>
  <c r="L85" i="17"/>
  <c r="M85" i="17" s="1"/>
  <c r="L93" i="17"/>
  <c r="M93" i="17" s="1"/>
  <c r="N101" i="17"/>
  <c r="O101" i="17" s="1"/>
  <c r="Q113" i="17"/>
  <c r="L86" i="17"/>
  <c r="M86" i="17" s="1"/>
  <c r="L90" i="17"/>
  <c r="M90" i="17" s="1"/>
  <c r="L94" i="17"/>
  <c r="M94" i="17" s="1"/>
  <c r="L98" i="17"/>
  <c r="M98" i="17" s="1"/>
  <c r="M118" i="17"/>
  <c r="M105" i="17"/>
  <c r="J117" i="15"/>
  <c r="H117" i="15"/>
  <c r="L116" i="15"/>
  <c r="L117" i="15" s="1"/>
  <c r="K116" i="15"/>
  <c r="J116" i="15"/>
  <c r="L115" i="15"/>
  <c r="L114" i="15"/>
  <c r="L113" i="15"/>
  <c r="L112" i="15"/>
  <c r="L111" i="15"/>
  <c r="L110" i="15"/>
  <c r="K108" i="15"/>
  <c r="L108" i="15" s="1"/>
  <c r="J108" i="15"/>
  <c r="J109" i="15" s="1"/>
  <c r="H108" i="15"/>
  <c r="H109" i="15" s="1"/>
  <c r="L107" i="15"/>
  <c r="K107" i="15"/>
  <c r="J107" i="15"/>
  <c r="H107" i="15"/>
  <c r="K106" i="15"/>
  <c r="L106" i="15" s="1"/>
  <c r="J106" i="15"/>
  <c r="H106" i="15"/>
  <c r="H104" i="15"/>
  <c r="K103" i="15"/>
  <c r="L103" i="15" s="1"/>
  <c r="J103" i="15"/>
  <c r="J104" i="15" s="1"/>
  <c r="H103" i="15"/>
  <c r="K102" i="15"/>
  <c r="L102" i="15" s="1"/>
  <c r="L104" i="15" s="1"/>
  <c r="J102" i="15"/>
  <c r="H102" i="15"/>
  <c r="K100" i="15"/>
  <c r="L100" i="15" s="1"/>
  <c r="J100" i="15"/>
  <c r="H100" i="15"/>
  <c r="K99" i="15"/>
  <c r="L99" i="15" s="1"/>
  <c r="J99" i="15"/>
  <c r="H99" i="15"/>
  <c r="K98" i="15"/>
  <c r="L98" i="15" s="1"/>
  <c r="J98" i="15"/>
  <c r="H98" i="15"/>
  <c r="K97" i="15"/>
  <c r="L97" i="15" s="1"/>
  <c r="J97" i="15"/>
  <c r="H97" i="15"/>
  <c r="K96" i="15"/>
  <c r="L96" i="15" s="1"/>
  <c r="J96" i="15"/>
  <c r="H96" i="15"/>
  <c r="K95" i="15"/>
  <c r="L95" i="15" s="1"/>
  <c r="J95" i="15"/>
  <c r="H95" i="15"/>
  <c r="K94" i="15"/>
  <c r="L94" i="15" s="1"/>
  <c r="J94" i="15"/>
  <c r="H94" i="15"/>
  <c r="K93" i="15"/>
  <c r="L93" i="15" s="1"/>
  <c r="J93" i="15"/>
  <c r="H93" i="15"/>
  <c r="K92" i="15"/>
  <c r="L92" i="15" s="1"/>
  <c r="J92" i="15"/>
  <c r="H92" i="15"/>
  <c r="K91" i="15"/>
  <c r="L91" i="15" s="1"/>
  <c r="J91" i="15"/>
  <c r="H91" i="15"/>
  <c r="K90" i="15"/>
  <c r="L90" i="15" s="1"/>
  <c r="J90" i="15"/>
  <c r="H90" i="15"/>
  <c r="L89" i="15"/>
  <c r="K89" i="15"/>
  <c r="J89" i="15"/>
  <c r="H89" i="15"/>
  <c r="L88" i="15"/>
  <c r="K88" i="15"/>
  <c r="J88" i="15"/>
  <c r="H88" i="15"/>
  <c r="K87" i="15"/>
  <c r="L87" i="15" s="1"/>
  <c r="J87" i="15"/>
  <c r="H87" i="15"/>
  <c r="K86" i="15"/>
  <c r="L86" i="15" s="1"/>
  <c r="J86" i="15"/>
  <c r="H86" i="15"/>
  <c r="K85" i="15"/>
  <c r="L85" i="15" s="1"/>
  <c r="J85" i="15"/>
  <c r="H85" i="15"/>
  <c r="K84" i="15"/>
  <c r="L84" i="15" s="1"/>
  <c r="J84" i="15"/>
  <c r="H84" i="15"/>
  <c r="K83" i="15"/>
  <c r="L83" i="15" s="1"/>
  <c r="J83" i="15"/>
  <c r="H83" i="15"/>
  <c r="K82" i="15"/>
  <c r="L82" i="15" s="1"/>
  <c r="J82" i="15"/>
  <c r="H82" i="15"/>
  <c r="K81" i="15"/>
  <c r="L81" i="15" s="1"/>
  <c r="J81" i="15"/>
  <c r="H81" i="15"/>
  <c r="K80" i="15"/>
  <c r="L80" i="15" s="1"/>
  <c r="J80" i="15"/>
  <c r="H80" i="15"/>
  <c r="K79" i="15"/>
  <c r="L79" i="15" s="1"/>
  <c r="J79" i="15"/>
  <c r="H79" i="15"/>
  <c r="K78" i="15"/>
  <c r="L78" i="15" s="1"/>
  <c r="J78" i="15"/>
  <c r="H78" i="15"/>
  <c r="K77" i="15"/>
  <c r="J77" i="15"/>
  <c r="H77" i="15"/>
  <c r="B77" i="15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L76" i="15"/>
  <c r="K76" i="15"/>
  <c r="J76" i="15"/>
  <c r="H76" i="15"/>
  <c r="B76" i="15"/>
  <c r="L75" i="15"/>
  <c r="K75" i="15"/>
  <c r="J75" i="15"/>
  <c r="J101" i="15" s="1"/>
  <c r="H75" i="15"/>
  <c r="H101" i="15" s="1"/>
  <c r="K72" i="15"/>
  <c r="L72" i="15" s="1"/>
  <c r="J72" i="15"/>
  <c r="H72" i="15"/>
  <c r="K71" i="15"/>
  <c r="L71" i="15" s="1"/>
  <c r="J71" i="15"/>
  <c r="H71" i="15"/>
  <c r="K70" i="15"/>
  <c r="L70" i="15" s="1"/>
  <c r="J70" i="15"/>
  <c r="H70" i="15"/>
  <c r="K69" i="15"/>
  <c r="L69" i="15" s="1"/>
  <c r="J69" i="15"/>
  <c r="J73" i="15" s="1"/>
  <c r="H69" i="15"/>
  <c r="H73" i="15" s="1"/>
  <c r="K68" i="15"/>
  <c r="L68" i="15" s="1"/>
  <c r="L73" i="15" s="1"/>
  <c r="J68" i="15"/>
  <c r="H68" i="15"/>
  <c r="K66" i="15"/>
  <c r="L66" i="15" s="1"/>
  <c r="J66" i="15"/>
  <c r="H66" i="15"/>
  <c r="K65" i="15"/>
  <c r="L65" i="15" s="1"/>
  <c r="J65" i="15"/>
  <c r="H65" i="15"/>
  <c r="K64" i="15"/>
  <c r="L64" i="15" s="1"/>
  <c r="J64" i="15"/>
  <c r="H64" i="15"/>
  <c r="K63" i="15"/>
  <c r="L63" i="15" s="1"/>
  <c r="J63" i="15"/>
  <c r="H63" i="15"/>
  <c r="K62" i="15"/>
  <c r="L62" i="15" s="1"/>
  <c r="J62" i="15"/>
  <c r="J67" i="15" s="1"/>
  <c r="H62" i="15"/>
  <c r="H67" i="15" s="1"/>
  <c r="K59" i="15"/>
  <c r="J59" i="15"/>
  <c r="J60" i="15" s="1"/>
  <c r="K58" i="15"/>
  <c r="L58" i="15" s="1"/>
  <c r="L60" i="15" s="1"/>
  <c r="J58" i="15"/>
  <c r="K56" i="15"/>
  <c r="L56" i="15" s="1"/>
  <c r="J56" i="15"/>
  <c r="H56" i="15"/>
  <c r="K55" i="15"/>
  <c r="L55" i="15" s="1"/>
  <c r="J55" i="15"/>
  <c r="H55" i="15"/>
  <c r="K54" i="15"/>
  <c r="L54" i="15" s="1"/>
  <c r="J54" i="15"/>
  <c r="H54" i="15"/>
  <c r="K53" i="15"/>
  <c r="L53" i="15" s="1"/>
  <c r="J53" i="15"/>
  <c r="H53" i="15"/>
  <c r="K52" i="15"/>
  <c r="L52" i="15" s="1"/>
  <c r="J52" i="15"/>
  <c r="H52" i="15"/>
  <c r="K51" i="15"/>
  <c r="L51" i="15" s="1"/>
  <c r="J51" i="15"/>
  <c r="H51" i="15"/>
  <c r="K50" i="15"/>
  <c r="L50" i="15" s="1"/>
  <c r="J50" i="15"/>
  <c r="H50" i="15"/>
  <c r="K49" i="15"/>
  <c r="L49" i="15" s="1"/>
  <c r="J49" i="15"/>
  <c r="H49" i="15"/>
  <c r="K48" i="15"/>
  <c r="L48" i="15" s="1"/>
  <c r="J48" i="15"/>
  <c r="H48" i="15"/>
  <c r="K47" i="15"/>
  <c r="L47" i="15" s="1"/>
  <c r="J47" i="15"/>
  <c r="H47" i="15"/>
  <c r="K46" i="15"/>
  <c r="L46" i="15" s="1"/>
  <c r="J46" i="15"/>
  <c r="H46" i="15"/>
  <c r="K45" i="15"/>
  <c r="L45" i="15" s="1"/>
  <c r="J45" i="15"/>
  <c r="H45" i="15"/>
  <c r="K44" i="15"/>
  <c r="L44" i="15" s="1"/>
  <c r="J44" i="15"/>
  <c r="H44" i="15"/>
  <c r="K43" i="15"/>
  <c r="L43" i="15" s="1"/>
  <c r="J43" i="15"/>
  <c r="H43" i="15"/>
  <c r="K42" i="15"/>
  <c r="L42" i="15" s="1"/>
  <c r="J42" i="15"/>
  <c r="H42" i="15"/>
  <c r="K41" i="15"/>
  <c r="L41" i="15" s="1"/>
  <c r="J41" i="15"/>
  <c r="H41" i="15"/>
  <c r="K40" i="15"/>
  <c r="L40" i="15" s="1"/>
  <c r="J40" i="15"/>
  <c r="H40" i="15"/>
  <c r="K39" i="15"/>
  <c r="L39" i="15" s="1"/>
  <c r="J39" i="15"/>
  <c r="H39" i="15"/>
  <c r="K38" i="15"/>
  <c r="L38" i="15" s="1"/>
  <c r="J38" i="15"/>
  <c r="H38" i="15"/>
  <c r="K37" i="15"/>
  <c r="L37" i="15" s="1"/>
  <c r="J37" i="15"/>
  <c r="H37" i="15"/>
  <c r="K36" i="15"/>
  <c r="L36" i="15" s="1"/>
  <c r="J36" i="15"/>
  <c r="J57" i="15" s="1"/>
  <c r="H36" i="15"/>
  <c r="H57" i="15" s="1"/>
  <c r="K34" i="15"/>
  <c r="L34" i="15" s="1"/>
  <c r="J34" i="15"/>
  <c r="H34" i="15"/>
  <c r="K33" i="15"/>
  <c r="L33" i="15" s="1"/>
  <c r="J33" i="15"/>
  <c r="H33" i="15"/>
  <c r="K32" i="15"/>
  <c r="L32" i="15" s="1"/>
  <c r="J32" i="15"/>
  <c r="H32" i="15"/>
  <c r="K31" i="15"/>
  <c r="L31" i="15" s="1"/>
  <c r="J31" i="15"/>
  <c r="H31" i="15"/>
  <c r="H35" i="15" s="1"/>
  <c r="K30" i="15"/>
  <c r="L30" i="15" s="1"/>
  <c r="J30" i="15"/>
  <c r="J35" i="15" s="1"/>
  <c r="H30" i="15"/>
  <c r="K29" i="15"/>
  <c r="L29" i="15" s="1"/>
  <c r="J29" i="15"/>
  <c r="H29" i="15"/>
  <c r="K27" i="15"/>
  <c r="L27" i="15" s="1"/>
  <c r="J27" i="15"/>
  <c r="H27" i="15"/>
  <c r="K26" i="15"/>
  <c r="L26" i="15" s="1"/>
  <c r="J26" i="15"/>
  <c r="H26" i="15"/>
  <c r="K25" i="15"/>
  <c r="L25" i="15" s="1"/>
  <c r="J25" i="15"/>
  <c r="H25" i="15"/>
  <c r="L24" i="15"/>
  <c r="K24" i="15"/>
  <c r="J24" i="15"/>
  <c r="H24" i="15"/>
  <c r="K23" i="15"/>
  <c r="L23" i="15" s="1"/>
  <c r="J23" i="15"/>
  <c r="H23" i="15"/>
  <c r="K22" i="15"/>
  <c r="L22" i="15" s="1"/>
  <c r="J22" i="15"/>
  <c r="H22" i="15"/>
  <c r="K21" i="15"/>
  <c r="L21" i="15" s="1"/>
  <c r="J21" i="15"/>
  <c r="H21" i="15"/>
  <c r="L20" i="15"/>
  <c r="K20" i="15"/>
  <c r="J20" i="15"/>
  <c r="H20" i="15"/>
  <c r="K19" i="15"/>
  <c r="L19" i="15" s="1"/>
  <c r="J19" i="15"/>
  <c r="H19" i="15"/>
  <c r="K18" i="15"/>
  <c r="L18" i="15" s="1"/>
  <c r="J18" i="15"/>
  <c r="J28" i="15" s="1"/>
  <c r="H18" i="15"/>
  <c r="H28" i="15" s="1"/>
  <c r="K17" i="15"/>
  <c r="L17" i="15" s="1"/>
  <c r="J17" i="15"/>
  <c r="H17" i="15"/>
  <c r="K15" i="15"/>
  <c r="L15" i="15" s="1"/>
  <c r="J15" i="15"/>
  <c r="H15" i="15"/>
  <c r="K14" i="15"/>
  <c r="L14" i="15" s="1"/>
  <c r="J14" i="15"/>
  <c r="H14" i="15"/>
  <c r="L13" i="15"/>
  <c r="K13" i="15"/>
  <c r="J13" i="15"/>
  <c r="H13" i="15"/>
  <c r="K12" i="15"/>
  <c r="L12" i="15" s="1"/>
  <c r="J12" i="15"/>
  <c r="H12" i="15"/>
  <c r="K11" i="15"/>
  <c r="L11" i="15" s="1"/>
  <c r="J11" i="15"/>
  <c r="J16" i="15" s="1"/>
  <c r="H11" i="15"/>
  <c r="H16" i="15" s="1"/>
  <c r="O75" i="17" l="1"/>
  <c r="G62" i="17"/>
  <c r="G75" i="17" s="1"/>
  <c r="I119" i="17"/>
  <c r="P81" i="17"/>
  <c r="Q81" i="17" s="1"/>
  <c r="M68" i="17"/>
  <c r="Q55" i="17"/>
  <c r="X3" i="18"/>
  <c r="Q56" i="17"/>
  <c r="Y3" i="18"/>
  <c r="Q44" i="17"/>
  <c r="M3" i="18"/>
  <c r="P101" i="17"/>
  <c r="Q101" i="17" s="1"/>
  <c r="M110" i="17"/>
  <c r="O102" i="17"/>
  <c r="O106" i="17" s="1"/>
  <c r="O119" i="17" s="1"/>
  <c r="O121" i="17" s="1"/>
  <c r="P117" i="17"/>
  <c r="M36" i="17"/>
  <c r="K17" i="17"/>
  <c r="Q74" i="17"/>
  <c r="Q105" i="17"/>
  <c r="P57" i="17"/>
  <c r="P32" i="17"/>
  <c r="Q32" i="17" s="1"/>
  <c r="G119" i="17"/>
  <c r="P89" i="17"/>
  <c r="Q89" i="17" s="1"/>
  <c r="I62" i="17"/>
  <c r="I75" i="17" s="1"/>
  <c r="P77" i="17"/>
  <c r="Q77" i="17" s="1"/>
  <c r="K36" i="17"/>
  <c r="K105" i="17"/>
  <c r="P85" i="17"/>
  <c r="Q85" i="17" s="1"/>
  <c r="P78" i="17"/>
  <c r="Q78" i="17" s="1"/>
  <c r="P53" i="17"/>
  <c r="P47" i="17"/>
  <c r="K29" i="17"/>
  <c r="M29" i="17"/>
  <c r="M17" i="17"/>
  <c r="K58" i="17"/>
  <c r="P94" i="17"/>
  <c r="Q94" i="17" s="1"/>
  <c r="Q110" i="17"/>
  <c r="P87" i="17"/>
  <c r="Q87" i="17" s="1"/>
  <c r="P98" i="17"/>
  <c r="Q98" i="17" s="1"/>
  <c r="P54" i="17"/>
  <c r="M58" i="17"/>
  <c r="P30" i="17"/>
  <c r="Q30" i="17" s="1"/>
  <c r="P97" i="17"/>
  <c r="Q97" i="17" s="1"/>
  <c r="P90" i="17"/>
  <c r="Q90" i="17" s="1"/>
  <c r="P50" i="17"/>
  <c r="P67" i="17"/>
  <c r="Q67" i="17" s="1"/>
  <c r="K68" i="17"/>
  <c r="P20" i="17"/>
  <c r="Q20" i="17" s="1"/>
  <c r="M96" i="17"/>
  <c r="P96" i="17"/>
  <c r="Q96" i="17" s="1"/>
  <c r="P86" i="17"/>
  <c r="Q86" i="17" s="1"/>
  <c r="M88" i="17"/>
  <c r="P88" i="17"/>
  <c r="Q88" i="17" s="1"/>
  <c r="P49" i="17"/>
  <c r="Q34" i="17"/>
  <c r="P31" i="17"/>
  <c r="Q31" i="17" s="1"/>
  <c r="P16" i="17"/>
  <c r="Q16" i="17" s="1"/>
  <c r="Q17" i="17" s="1"/>
  <c r="K102" i="17"/>
  <c r="Q118" i="17"/>
  <c r="P59" i="17"/>
  <c r="Q59" i="17" s="1"/>
  <c r="Q61" i="17" s="1"/>
  <c r="M59" i="17"/>
  <c r="M61" i="17" s="1"/>
  <c r="P80" i="17"/>
  <c r="Q80" i="17" s="1"/>
  <c r="M80" i="17"/>
  <c r="M74" i="17"/>
  <c r="P93" i="17"/>
  <c r="Q93" i="17" s="1"/>
  <c r="P82" i="17"/>
  <c r="Q82" i="17" s="1"/>
  <c r="P26" i="17"/>
  <c r="Q26" i="17" s="1"/>
  <c r="Q66" i="17"/>
  <c r="K74" i="17"/>
  <c r="P27" i="17"/>
  <c r="Q27" i="17" s="1"/>
  <c r="L101" i="15"/>
  <c r="J61" i="15"/>
  <c r="H74" i="15"/>
  <c r="L105" i="15"/>
  <c r="H105" i="15"/>
  <c r="L16" i="15"/>
  <c r="H118" i="15"/>
  <c r="H120" i="15" s="1"/>
  <c r="L57" i="15"/>
  <c r="L61" i="15" s="1"/>
  <c r="L67" i="15"/>
  <c r="J74" i="15"/>
  <c r="J105" i="15"/>
  <c r="J118" i="15" s="1"/>
  <c r="J120" i="15" s="1"/>
  <c r="L28" i="15"/>
  <c r="L109" i="15"/>
  <c r="L118" i="15" s="1"/>
  <c r="L35" i="15"/>
  <c r="H61" i="15"/>
  <c r="K106" i="17" l="1"/>
  <c r="K119" i="17" s="1"/>
  <c r="O122" i="17"/>
  <c r="O123" i="17" s="1"/>
  <c r="I121" i="17"/>
  <c r="I122" i="17" s="1"/>
  <c r="I123" i="17" s="1"/>
  <c r="G121" i="17"/>
  <c r="G122" i="17" s="1"/>
  <c r="G123" i="17" s="1"/>
  <c r="Q50" i="17"/>
  <c r="S3" i="18"/>
  <c r="Q53" i="17"/>
  <c r="V3" i="18"/>
  <c r="Q54" i="17"/>
  <c r="W3" i="18"/>
  <c r="Q57" i="17"/>
  <c r="Z3" i="18"/>
  <c r="Q49" i="17"/>
  <c r="R3" i="18"/>
  <c r="Q47" i="17"/>
  <c r="Q58" i="17" s="1"/>
  <c r="P3" i="18"/>
  <c r="M102" i="17"/>
  <c r="M106" i="17" s="1"/>
  <c r="M119" i="17" s="1"/>
  <c r="Q102" i="17"/>
  <c r="Q106" i="17" s="1"/>
  <c r="Q119" i="17" s="1"/>
  <c r="Q29" i="17"/>
  <c r="M62" i="17"/>
  <c r="M75" i="17" s="1"/>
  <c r="Q36" i="17"/>
  <c r="K62" i="17"/>
  <c r="K75" i="17" s="1"/>
  <c r="K121" i="17" s="1"/>
  <c r="K122" i="17" s="1"/>
  <c r="K123" i="17" s="1"/>
  <c r="Q68" i="17"/>
  <c r="J121" i="15"/>
  <c r="J122" i="15" s="1"/>
  <c r="L74" i="15"/>
  <c r="L120" i="15" s="1"/>
  <c r="H121" i="15"/>
  <c r="H122" i="15" s="1"/>
  <c r="M121" i="17" l="1"/>
  <c r="Q62" i="17"/>
  <c r="Q75" i="17" s="1"/>
  <c r="Q121" i="17" s="1"/>
  <c r="M122" i="17"/>
  <c r="M123" i="17" s="1"/>
  <c r="L121" i="15"/>
  <c r="L122" i="15" s="1"/>
  <c r="Q122" i="17" l="1"/>
  <c r="Q123" i="17" s="1"/>
  <c r="K116" i="14"/>
  <c r="L116" i="14" s="1"/>
  <c r="J116" i="14"/>
  <c r="J117" i="14" s="1"/>
  <c r="L115" i="14"/>
  <c r="L114" i="14"/>
  <c r="L113" i="14"/>
  <c r="L112" i="14"/>
  <c r="L111" i="14"/>
  <c r="L110" i="14"/>
  <c r="L117" i="14" s="1"/>
  <c r="K108" i="14"/>
  <c r="L108" i="14" s="1"/>
  <c r="J108" i="14"/>
  <c r="K107" i="14"/>
  <c r="L107" i="14" s="1"/>
  <c r="J107" i="14"/>
  <c r="K106" i="14"/>
  <c r="L106" i="14" s="1"/>
  <c r="L109" i="14" s="1"/>
  <c r="J106" i="14"/>
  <c r="J109" i="14" s="1"/>
  <c r="J105" i="14"/>
  <c r="J104" i="14"/>
  <c r="L103" i="14"/>
  <c r="K103" i="14"/>
  <c r="J103" i="14"/>
  <c r="K102" i="14"/>
  <c r="L102" i="14" s="1"/>
  <c r="L104" i="14" s="1"/>
  <c r="J102" i="14"/>
  <c r="K100" i="14"/>
  <c r="L100" i="14" s="1"/>
  <c r="J100" i="14"/>
  <c r="K99" i="14"/>
  <c r="L99" i="14" s="1"/>
  <c r="J99" i="14"/>
  <c r="L98" i="14"/>
  <c r="K98" i="14"/>
  <c r="J98" i="14"/>
  <c r="K97" i="14"/>
  <c r="L97" i="14" s="1"/>
  <c r="J97" i="14"/>
  <c r="K96" i="14"/>
  <c r="L96" i="14" s="1"/>
  <c r="J96" i="14"/>
  <c r="K95" i="14"/>
  <c r="L95" i="14" s="1"/>
  <c r="J95" i="14"/>
  <c r="L94" i="14"/>
  <c r="K94" i="14"/>
  <c r="J94" i="14"/>
  <c r="K93" i="14"/>
  <c r="L93" i="14" s="1"/>
  <c r="J93" i="14"/>
  <c r="K92" i="14"/>
  <c r="L92" i="14" s="1"/>
  <c r="J92" i="14"/>
  <c r="K91" i="14"/>
  <c r="L91" i="14" s="1"/>
  <c r="J91" i="14"/>
  <c r="L90" i="14"/>
  <c r="K90" i="14"/>
  <c r="J90" i="14"/>
  <c r="K89" i="14"/>
  <c r="L89" i="14" s="1"/>
  <c r="J89" i="14"/>
  <c r="K88" i="14"/>
  <c r="L88" i="14" s="1"/>
  <c r="J88" i="14"/>
  <c r="K87" i="14"/>
  <c r="L87" i="14" s="1"/>
  <c r="J87" i="14"/>
  <c r="L86" i="14"/>
  <c r="K86" i="14"/>
  <c r="J86" i="14"/>
  <c r="K85" i="14"/>
  <c r="L85" i="14" s="1"/>
  <c r="J85" i="14"/>
  <c r="K84" i="14"/>
  <c r="L84" i="14" s="1"/>
  <c r="J84" i="14"/>
  <c r="K83" i="14"/>
  <c r="L83" i="14" s="1"/>
  <c r="J83" i="14"/>
  <c r="L82" i="14"/>
  <c r="K82" i="14"/>
  <c r="J82" i="14"/>
  <c r="K81" i="14"/>
  <c r="L81" i="14" s="1"/>
  <c r="J81" i="14"/>
  <c r="K80" i="14"/>
  <c r="L80" i="14" s="1"/>
  <c r="J80" i="14"/>
  <c r="K79" i="14"/>
  <c r="L79" i="14" s="1"/>
  <c r="J79" i="14"/>
  <c r="L78" i="14"/>
  <c r="K78" i="14"/>
  <c r="J78" i="14"/>
  <c r="K77" i="14"/>
  <c r="J77" i="14"/>
  <c r="K76" i="14"/>
  <c r="L76" i="14" s="1"/>
  <c r="J76" i="14"/>
  <c r="B76" i="14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K75" i="14"/>
  <c r="L75" i="14" s="1"/>
  <c r="J75" i="14"/>
  <c r="J101" i="14" s="1"/>
  <c r="K72" i="14"/>
  <c r="L72" i="14" s="1"/>
  <c r="J72" i="14"/>
  <c r="K71" i="14"/>
  <c r="L71" i="14" s="1"/>
  <c r="J71" i="14"/>
  <c r="K70" i="14"/>
  <c r="L70" i="14" s="1"/>
  <c r="J70" i="14"/>
  <c r="K69" i="14"/>
  <c r="L69" i="14" s="1"/>
  <c r="J69" i="14"/>
  <c r="K68" i="14"/>
  <c r="L68" i="14" s="1"/>
  <c r="L73" i="14" s="1"/>
  <c r="J68" i="14"/>
  <c r="J73" i="14" s="1"/>
  <c r="K66" i="14"/>
  <c r="L66" i="14" s="1"/>
  <c r="J66" i="14"/>
  <c r="K65" i="14"/>
  <c r="L65" i="14" s="1"/>
  <c r="J65" i="14"/>
  <c r="K64" i="14"/>
  <c r="L64" i="14" s="1"/>
  <c r="J64" i="14"/>
  <c r="K63" i="14"/>
  <c r="L63" i="14" s="1"/>
  <c r="J63" i="14"/>
  <c r="J67" i="14" s="1"/>
  <c r="K62" i="14"/>
  <c r="L62" i="14" s="1"/>
  <c r="J62" i="14"/>
  <c r="J59" i="14"/>
  <c r="J58" i="14"/>
  <c r="J60" i="14" s="1"/>
  <c r="K56" i="14"/>
  <c r="L56" i="14" s="1"/>
  <c r="J56" i="14"/>
  <c r="K55" i="14"/>
  <c r="L55" i="14" s="1"/>
  <c r="J55" i="14"/>
  <c r="K54" i="14"/>
  <c r="L54" i="14" s="1"/>
  <c r="J54" i="14"/>
  <c r="K53" i="14"/>
  <c r="L53" i="14" s="1"/>
  <c r="J53" i="14"/>
  <c r="K52" i="14"/>
  <c r="L52" i="14" s="1"/>
  <c r="J52" i="14"/>
  <c r="K51" i="14"/>
  <c r="L51" i="14" s="1"/>
  <c r="J51" i="14"/>
  <c r="K50" i="14"/>
  <c r="L50" i="14" s="1"/>
  <c r="J50" i="14"/>
  <c r="K49" i="14"/>
  <c r="L49" i="14" s="1"/>
  <c r="J49" i="14"/>
  <c r="K48" i="14"/>
  <c r="L48" i="14" s="1"/>
  <c r="J48" i="14"/>
  <c r="K47" i="14"/>
  <c r="L47" i="14" s="1"/>
  <c r="J47" i="14"/>
  <c r="K46" i="14"/>
  <c r="L46" i="14" s="1"/>
  <c r="J46" i="14"/>
  <c r="K45" i="14"/>
  <c r="L45" i="14" s="1"/>
  <c r="J45" i="14"/>
  <c r="L44" i="14"/>
  <c r="K44" i="14"/>
  <c r="J44" i="14"/>
  <c r="L43" i="14"/>
  <c r="K43" i="14"/>
  <c r="J43" i="14"/>
  <c r="K42" i="14"/>
  <c r="L42" i="14" s="1"/>
  <c r="J42" i="14"/>
  <c r="K41" i="14"/>
  <c r="L41" i="14" s="1"/>
  <c r="J41" i="14"/>
  <c r="K40" i="14"/>
  <c r="L40" i="14" s="1"/>
  <c r="J40" i="14"/>
  <c r="L39" i="14"/>
  <c r="K39" i="14"/>
  <c r="J39" i="14"/>
  <c r="K38" i="14"/>
  <c r="L38" i="14" s="1"/>
  <c r="J38" i="14"/>
  <c r="K37" i="14"/>
  <c r="L37" i="14" s="1"/>
  <c r="J37" i="14"/>
  <c r="K36" i="14"/>
  <c r="L36" i="14" s="1"/>
  <c r="J36" i="14"/>
  <c r="K34" i="14"/>
  <c r="L34" i="14" s="1"/>
  <c r="J34" i="14"/>
  <c r="L33" i="14"/>
  <c r="K33" i="14"/>
  <c r="J33" i="14"/>
  <c r="L32" i="14"/>
  <c r="K32" i="14"/>
  <c r="J32" i="14"/>
  <c r="K31" i="14"/>
  <c r="L31" i="14" s="1"/>
  <c r="J31" i="14"/>
  <c r="K30" i="14"/>
  <c r="L30" i="14" s="1"/>
  <c r="J30" i="14"/>
  <c r="K29" i="14"/>
  <c r="L29" i="14" s="1"/>
  <c r="J29" i="14"/>
  <c r="K27" i="14"/>
  <c r="L27" i="14" s="1"/>
  <c r="J27" i="14"/>
  <c r="J28" i="14" s="1"/>
  <c r="K26" i="14"/>
  <c r="L26" i="14" s="1"/>
  <c r="J26" i="14"/>
  <c r="K25" i="14"/>
  <c r="L25" i="14" s="1"/>
  <c r="J25" i="14"/>
  <c r="K24" i="14"/>
  <c r="L24" i="14" s="1"/>
  <c r="J24" i="14"/>
  <c r="K23" i="14"/>
  <c r="L23" i="14" s="1"/>
  <c r="J23" i="14"/>
  <c r="L22" i="14"/>
  <c r="K22" i="14"/>
  <c r="J22" i="14"/>
  <c r="L21" i="14"/>
  <c r="K21" i="14"/>
  <c r="J21" i="14"/>
  <c r="K20" i="14"/>
  <c r="L20" i="14" s="1"/>
  <c r="J20" i="14"/>
  <c r="K19" i="14"/>
  <c r="L19" i="14" s="1"/>
  <c r="J19" i="14"/>
  <c r="K18" i="14"/>
  <c r="L18" i="14" s="1"/>
  <c r="J18" i="14"/>
  <c r="K17" i="14"/>
  <c r="L17" i="14" s="1"/>
  <c r="L28" i="14" s="1"/>
  <c r="J17" i="14"/>
  <c r="K15" i="14"/>
  <c r="L15" i="14" s="1"/>
  <c r="J15" i="14"/>
  <c r="K14" i="14"/>
  <c r="L14" i="14" s="1"/>
  <c r="J14" i="14"/>
  <c r="K13" i="14"/>
  <c r="L13" i="14" s="1"/>
  <c r="J13" i="14"/>
  <c r="K12" i="14"/>
  <c r="L12" i="14" s="1"/>
  <c r="J12" i="14"/>
  <c r="J16" i="14" s="1"/>
  <c r="L11" i="14"/>
  <c r="L16" i="14" s="1"/>
  <c r="K11" i="14"/>
  <c r="J11" i="14"/>
  <c r="L67" i="14" l="1"/>
  <c r="L57" i="14"/>
  <c r="J35" i="14"/>
  <c r="L35" i="14"/>
  <c r="J57" i="14"/>
  <c r="J61" i="14" s="1"/>
  <c r="J74" i="14" s="1"/>
  <c r="L101" i="14"/>
  <c r="L105" i="14" s="1"/>
  <c r="L118" i="14" s="1"/>
  <c r="J118" i="14"/>
  <c r="J120" i="14" l="1"/>
  <c r="L61" i="14"/>
  <c r="L74" i="14" s="1"/>
  <c r="L120" i="14" s="1"/>
  <c r="L121" i="14" l="1"/>
  <c r="L122" i="14" s="1"/>
  <c r="J121" i="14"/>
  <c r="J122" i="14" s="1"/>
  <c r="K117" i="13" l="1"/>
  <c r="L117" i="13" s="1"/>
  <c r="J117" i="13"/>
  <c r="J118" i="13" s="1"/>
  <c r="L116" i="13"/>
  <c r="L115" i="13"/>
  <c r="L114" i="13"/>
  <c r="L118" i="13" s="1"/>
  <c r="L113" i="13"/>
  <c r="L112" i="13"/>
  <c r="L111" i="13"/>
  <c r="K109" i="13"/>
  <c r="L109" i="13" s="1"/>
  <c r="J109" i="13"/>
  <c r="K108" i="13"/>
  <c r="L108" i="13" s="1"/>
  <c r="J108" i="13"/>
  <c r="K107" i="13"/>
  <c r="L107" i="13" s="1"/>
  <c r="L110" i="13" s="1"/>
  <c r="J107" i="13"/>
  <c r="J110" i="13" s="1"/>
  <c r="K104" i="13"/>
  <c r="L104" i="13" s="1"/>
  <c r="J104" i="13"/>
  <c r="K103" i="13"/>
  <c r="L103" i="13" s="1"/>
  <c r="J103" i="13"/>
  <c r="J105" i="13" s="1"/>
  <c r="K101" i="13"/>
  <c r="L101" i="13" s="1"/>
  <c r="J101" i="13"/>
  <c r="K100" i="13"/>
  <c r="L100" i="13" s="1"/>
  <c r="J100" i="13"/>
  <c r="K99" i="13"/>
  <c r="L99" i="13" s="1"/>
  <c r="J99" i="13"/>
  <c r="K98" i="13"/>
  <c r="L98" i="13" s="1"/>
  <c r="J98" i="13"/>
  <c r="K97" i="13"/>
  <c r="L97" i="13" s="1"/>
  <c r="J97" i="13"/>
  <c r="K96" i="13"/>
  <c r="L96" i="13" s="1"/>
  <c r="J96" i="13"/>
  <c r="K95" i="13"/>
  <c r="L95" i="13" s="1"/>
  <c r="J95" i="13"/>
  <c r="K94" i="13"/>
  <c r="L94" i="13" s="1"/>
  <c r="J94" i="13"/>
  <c r="K93" i="13"/>
  <c r="L93" i="13" s="1"/>
  <c r="J93" i="13"/>
  <c r="K92" i="13"/>
  <c r="L92" i="13" s="1"/>
  <c r="J92" i="13"/>
  <c r="K91" i="13"/>
  <c r="L91" i="13" s="1"/>
  <c r="J91" i="13"/>
  <c r="K90" i="13"/>
  <c r="L90" i="13" s="1"/>
  <c r="J90" i="13"/>
  <c r="K89" i="13"/>
  <c r="L89" i="13" s="1"/>
  <c r="J89" i="13"/>
  <c r="K88" i="13"/>
  <c r="L88" i="13" s="1"/>
  <c r="J88" i="13"/>
  <c r="K87" i="13"/>
  <c r="L87" i="13" s="1"/>
  <c r="J87" i="13"/>
  <c r="K86" i="13"/>
  <c r="L86" i="13" s="1"/>
  <c r="J86" i="13"/>
  <c r="K85" i="13"/>
  <c r="L85" i="13" s="1"/>
  <c r="J85" i="13"/>
  <c r="K84" i="13"/>
  <c r="L84" i="13" s="1"/>
  <c r="J84" i="13"/>
  <c r="K83" i="13"/>
  <c r="L83" i="13" s="1"/>
  <c r="J83" i="13"/>
  <c r="K82" i="13"/>
  <c r="L82" i="13" s="1"/>
  <c r="J82" i="13"/>
  <c r="K81" i="13"/>
  <c r="L81" i="13" s="1"/>
  <c r="J81" i="13"/>
  <c r="K80" i="13"/>
  <c r="L80" i="13" s="1"/>
  <c r="J80" i="13"/>
  <c r="K79" i="13"/>
  <c r="L79" i="13" s="1"/>
  <c r="J79" i="13"/>
  <c r="K78" i="13"/>
  <c r="J78" i="13"/>
  <c r="K77" i="13"/>
  <c r="L77" i="13" s="1"/>
  <c r="J77" i="13"/>
  <c r="B77" i="13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K76" i="13"/>
  <c r="L76" i="13" s="1"/>
  <c r="J76" i="13"/>
  <c r="J102" i="13" s="1"/>
  <c r="K73" i="13"/>
  <c r="L73" i="13" s="1"/>
  <c r="J73" i="13"/>
  <c r="K72" i="13"/>
  <c r="L72" i="13" s="1"/>
  <c r="J72" i="13"/>
  <c r="K71" i="13"/>
  <c r="L71" i="13" s="1"/>
  <c r="J71" i="13"/>
  <c r="K70" i="13"/>
  <c r="L70" i="13" s="1"/>
  <c r="J70" i="13"/>
  <c r="J74" i="13" s="1"/>
  <c r="J75" i="13" s="1"/>
  <c r="K69" i="13"/>
  <c r="L69" i="13" s="1"/>
  <c r="L74" i="13" s="1"/>
  <c r="J69" i="13"/>
  <c r="K67" i="13"/>
  <c r="L67" i="13" s="1"/>
  <c r="J67" i="13"/>
  <c r="K66" i="13"/>
  <c r="L66" i="13" s="1"/>
  <c r="J66" i="13"/>
  <c r="K65" i="13"/>
  <c r="L65" i="13" s="1"/>
  <c r="J65" i="13"/>
  <c r="K64" i="13"/>
  <c r="L64" i="13" s="1"/>
  <c r="J64" i="13"/>
  <c r="K63" i="13"/>
  <c r="L63" i="13" s="1"/>
  <c r="L68" i="13" s="1"/>
  <c r="J63" i="13"/>
  <c r="J68" i="13" s="1"/>
  <c r="J60" i="13"/>
  <c r="J59" i="13"/>
  <c r="J61" i="13" s="1"/>
  <c r="J62" i="13" s="1"/>
  <c r="K57" i="13"/>
  <c r="L57" i="13" s="1"/>
  <c r="J57" i="13"/>
  <c r="K56" i="13"/>
  <c r="L56" i="13" s="1"/>
  <c r="J56" i="13"/>
  <c r="K55" i="13"/>
  <c r="L55" i="13" s="1"/>
  <c r="J55" i="13"/>
  <c r="K54" i="13"/>
  <c r="L54" i="13" s="1"/>
  <c r="J54" i="13"/>
  <c r="K53" i="13"/>
  <c r="L53" i="13" s="1"/>
  <c r="J53" i="13"/>
  <c r="K52" i="13"/>
  <c r="L52" i="13" s="1"/>
  <c r="J52" i="13"/>
  <c r="K51" i="13"/>
  <c r="L51" i="13" s="1"/>
  <c r="J51" i="13"/>
  <c r="K50" i="13"/>
  <c r="L50" i="13" s="1"/>
  <c r="J50" i="13"/>
  <c r="L49" i="13"/>
  <c r="K49" i="13"/>
  <c r="J49" i="13"/>
  <c r="K48" i="13"/>
  <c r="L48" i="13" s="1"/>
  <c r="J48" i="13"/>
  <c r="K47" i="13"/>
  <c r="L47" i="13" s="1"/>
  <c r="J47" i="13"/>
  <c r="K46" i="13"/>
  <c r="L46" i="13" s="1"/>
  <c r="J46" i="13"/>
  <c r="L45" i="13"/>
  <c r="K45" i="13"/>
  <c r="J45" i="13"/>
  <c r="K44" i="13"/>
  <c r="L44" i="13" s="1"/>
  <c r="J44" i="13"/>
  <c r="K43" i="13"/>
  <c r="L43" i="13" s="1"/>
  <c r="J43" i="13"/>
  <c r="K42" i="13"/>
  <c r="L42" i="13" s="1"/>
  <c r="J42" i="13"/>
  <c r="K41" i="13"/>
  <c r="L41" i="13" s="1"/>
  <c r="J41" i="13"/>
  <c r="J58" i="13" s="1"/>
  <c r="K40" i="13"/>
  <c r="L40" i="13" s="1"/>
  <c r="J40" i="13"/>
  <c r="K39" i="13"/>
  <c r="L39" i="13" s="1"/>
  <c r="J39" i="13"/>
  <c r="K38" i="13"/>
  <c r="L38" i="13" s="1"/>
  <c r="J38" i="13"/>
  <c r="K37" i="13"/>
  <c r="L37" i="13" s="1"/>
  <c r="J37" i="13"/>
  <c r="K35" i="13"/>
  <c r="L35" i="13" s="1"/>
  <c r="J35" i="13"/>
  <c r="L34" i="13"/>
  <c r="K34" i="13"/>
  <c r="J34" i="13"/>
  <c r="K33" i="13"/>
  <c r="L33" i="13" s="1"/>
  <c r="J33" i="13"/>
  <c r="K32" i="13"/>
  <c r="L32" i="13" s="1"/>
  <c r="J32" i="13"/>
  <c r="K31" i="13"/>
  <c r="L31" i="13" s="1"/>
  <c r="J31" i="13"/>
  <c r="K30" i="13"/>
  <c r="L30" i="13" s="1"/>
  <c r="J30" i="13"/>
  <c r="J36" i="13" s="1"/>
  <c r="J29" i="13"/>
  <c r="L28" i="13"/>
  <c r="K28" i="13"/>
  <c r="J28" i="13"/>
  <c r="L27" i="13"/>
  <c r="K27" i="13"/>
  <c r="J27" i="13"/>
  <c r="K26" i="13"/>
  <c r="L26" i="13" s="1"/>
  <c r="J26" i="13"/>
  <c r="K25" i="13"/>
  <c r="L25" i="13" s="1"/>
  <c r="J25" i="13"/>
  <c r="K24" i="13"/>
  <c r="L24" i="13" s="1"/>
  <c r="J24" i="13"/>
  <c r="L23" i="13"/>
  <c r="K23" i="13"/>
  <c r="J23" i="13"/>
  <c r="K22" i="13"/>
  <c r="L22" i="13" s="1"/>
  <c r="J22" i="13"/>
  <c r="K21" i="13"/>
  <c r="L21" i="13" s="1"/>
  <c r="J21" i="13"/>
  <c r="K20" i="13"/>
  <c r="L20" i="13" s="1"/>
  <c r="J20" i="13"/>
  <c r="K19" i="13"/>
  <c r="L19" i="13" s="1"/>
  <c r="J19" i="13"/>
  <c r="K18" i="13"/>
  <c r="L18" i="13" s="1"/>
  <c r="J18" i="13"/>
  <c r="L16" i="13"/>
  <c r="K16" i="13"/>
  <c r="J16" i="13"/>
  <c r="K15" i="13"/>
  <c r="L15" i="13" s="1"/>
  <c r="J15" i="13"/>
  <c r="K14" i="13"/>
  <c r="L14" i="13" s="1"/>
  <c r="J14" i="13"/>
  <c r="K13" i="13"/>
  <c r="L13" i="13" s="1"/>
  <c r="J13" i="13"/>
  <c r="J17" i="13" s="1"/>
  <c r="L12" i="13"/>
  <c r="L17" i="13" s="1"/>
  <c r="K12" i="13"/>
  <c r="J12" i="13"/>
  <c r="L58" i="13" l="1"/>
  <c r="L102" i="13"/>
  <c r="L36" i="13"/>
  <c r="L29" i="13"/>
  <c r="J106" i="13"/>
  <c r="J119" i="13" s="1"/>
  <c r="J121" i="13" s="1"/>
  <c r="L105" i="13"/>
  <c r="J123" i="13" l="1"/>
  <c r="J122" i="13"/>
  <c r="L62" i="13"/>
  <c r="L75" i="13" s="1"/>
  <c r="L106" i="13"/>
  <c r="L119" i="13" s="1"/>
  <c r="L121" i="13" l="1"/>
  <c r="L122" i="13" l="1"/>
  <c r="L123" i="13" s="1"/>
  <c r="J118" i="12" l="1"/>
  <c r="H118" i="12"/>
  <c r="L117" i="12"/>
  <c r="L118" i="12" s="1"/>
  <c r="K117" i="12"/>
  <c r="J117" i="12"/>
  <c r="H117" i="12"/>
  <c r="L116" i="12"/>
  <c r="L115" i="12"/>
  <c r="L114" i="12"/>
  <c r="L113" i="12"/>
  <c r="L112" i="12"/>
  <c r="L111" i="12"/>
  <c r="K109" i="12"/>
  <c r="L109" i="12" s="1"/>
  <c r="J109" i="12"/>
  <c r="J110" i="12" s="1"/>
  <c r="H109" i="12"/>
  <c r="H110" i="12" s="1"/>
  <c r="K108" i="12"/>
  <c r="L108" i="12" s="1"/>
  <c r="J108" i="12"/>
  <c r="H108" i="12"/>
  <c r="K107" i="12"/>
  <c r="L107" i="12" s="1"/>
  <c r="J107" i="12"/>
  <c r="H107" i="12"/>
  <c r="J105" i="12"/>
  <c r="H105" i="12"/>
  <c r="H106" i="12" s="1"/>
  <c r="K104" i="12"/>
  <c r="L104" i="12" s="1"/>
  <c r="J104" i="12"/>
  <c r="H104" i="12"/>
  <c r="K103" i="12"/>
  <c r="L103" i="12" s="1"/>
  <c r="L105" i="12" s="1"/>
  <c r="J103" i="12"/>
  <c r="H103" i="12"/>
  <c r="K101" i="12"/>
  <c r="L101" i="12" s="1"/>
  <c r="J101" i="12"/>
  <c r="H101" i="12"/>
  <c r="K100" i="12"/>
  <c r="L100" i="12" s="1"/>
  <c r="J100" i="12"/>
  <c r="H100" i="12"/>
  <c r="K99" i="12"/>
  <c r="L99" i="12" s="1"/>
  <c r="J99" i="12"/>
  <c r="H99" i="12"/>
  <c r="K98" i="12"/>
  <c r="L98" i="12" s="1"/>
  <c r="J98" i="12"/>
  <c r="H98" i="12"/>
  <c r="K97" i="12"/>
  <c r="L97" i="12" s="1"/>
  <c r="J97" i="12"/>
  <c r="H97" i="12"/>
  <c r="K96" i="12"/>
  <c r="L96" i="12" s="1"/>
  <c r="J96" i="12"/>
  <c r="H96" i="12"/>
  <c r="K95" i="12"/>
  <c r="L95" i="12" s="1"/>
  <c r="J95" i="12"/>
  <c r="H95" i="12"/>
  <c r="K94" i="12"/>
  <c r="L94" i="12" s="1"/>
  <c r="J94" i="12"/>
  <c r="H94" i="12"/>
  <c r="K93" i="12"/>
  <c r="L93" i="12" s="1"/>
  <c r="J93" i="12"/>
  <c r="H93" i="12"/>
  <c r="K92" i="12"/>
  <c r="J92" i="12"/>
  <c r="H92" i="12"/>
  <c r="K91" i="12"/>
  <c r="J91" i="12"/>
  <c r="H91" i="12"/>
  <c r="K90" i="12"/>
  <c r="L90" i="12" s="1"/>
  <c r="J90" i="12"/>
  <c r="H90" i="12"/>
  <c r="K89" i="12"/>
  <c r="J89" i="12"/>
  <c r="H89" i="12"/>
  <c r="K88" i="12"/>
  <c r="L88" i="12" s="1"/>
  <c r="J88" i="12"/>
  <c r="H88" i="12"/>
  <c r="K87" i="12"/>
  <c r="L87" i="12" s="1"/>
  <c r="J87" i="12"/>
  <c r="H87" i="12"/>
  <c r="K86" i="12"/>
  <c r="L86" i="12" s="1"/>
  <c r="J86" i="12"/>
  <c r="H86" i="12"/>
  <c r="K85" i="12"/>
  <c r="L85" i="12" s="1"/>
  <c r="J85" i="12"/>
  <c r="H85" i="12"/>
  <c r="K84" i="12"/>
  <c r="L84" i="12" s="1"/>
  <c r="J84" i="12"/>
  <c r="H84" i="12"/>
  <c r="K83" i="12"/>
  <c r="L83" i="12" s="1"/>
  <c r="J83" i="12"/>
  <c r="H83" i="12"/>
  <c r="K82" i="12"/>
  <c r="L82" i="12" s="1"/>
  <c r="J82" i="12"/>
  <c r="H82" i="12"/>
  <c r="K81" i="12"/>
  <c r="L81" i="12" s="1"/>
  <c r="J81" i="12"/>
  <c r="H81" i="12"/>
  <c r="L80" i="12"/>
  <c r="K80" i="12"/>
  <c r="J80" i="12"/>
  <c r="H80" i="12"/>
  <c r="K79" i="12"/>
  <c r="L79" i="12" s="1"/>
  <c r="J79" i="12"/>
  <c r="H79" i="12"/>
  <c r="K78" i="12"/>
  <c r="J78" i="12"/>
  <c r="H78" i="12"/>
  <c r="H102" i="12" s="1"/>
  <c r="B78" i="12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K77" i="12"/>
  <c r="L77" i="12" s="1"/>
  <c r="J77" i="12"/>
  <c r="J102" i="12" s="1"/>
  <c r="H77" i="12"/>
  <c r="B77" i="12"/>
  <c r="K76" i="12"/>
  <c r="L76" i="12" s="1"/>
  <c r="J76" i="12"/>
  <c r="H76" i="12"/>
  <c r="K73" i="12"/>
  <c r="L73" i="12" s="1"/>
  <c r="J73" i="12"/>
  <c r="H73" i="12"/>
  <c r="L72" i="12"/>
  <c r="K72" i="12"/>
  <c r="J72" i="12"/>
  <c r="H72" i="12"/>
  <c r="K71" i="12"/>
  <c r="L71" i="12" s="1"/>
  <c r="J71" i="12"/>
  <c r="H71" i="12"/>
  <c r="K70" i="12"/>
  <c r="L70" i="12" s="1"/>
  <c r="J70" i="12"/>
  <c r="H70" i="12"/>
  <c r="K69" i="12"/>
  <c r="L69" i="12" s="1"/>
  <c r="J69" i="12"/>
  <c r="J74" i="12" s="1"/>
  <c r="H69" i="12"/>
  <c r="H74" i="12" s="1"/>
  <c r="K67" i="12"/>
  <c r="L67" i="12" s="1"/>
  <c r="J67" i="12"/>
  <c r="H67" i="12"/>
  <c r="K66" i="12"/>
  <c r="L66" i="12" s="1"/>
  <c r="J66" i="12"/>
  <c r="H66" i="12"/>
  <c r="K65" i="12"/>
  <c r="L65" i="12" s="1"/>
  <c r="J65" i="12"/>
  <c r="H65" i="12"/>
  <c r="L64" i="12"/>
  <c r="K64" i="12"/>
  <c r="J64" i="12"/>
  <c r="H64" i="12"/>
  <c r="K63" i="12"/>
  <c r="L63" i="12" s="1"/>
  <c r="J63" i="12"/>
  <c r="J68" i="12" s="1"/>
  <c r="H63" i="12"/>
  <c r="H68" i="12" s="1"/>
  <c r="J60" i="12"/>
  <c r="J59" i="12"/>
  <c r="J61" i="12" s="1"/>
  <c r="J62" i="12" s="1"/>
  <c r="J58" i="12"/>
  <c r="K57" i="12"/>
  <c r="L57" i="12" s="1"/>
  <c r="J57" i="12"/>
  <c r="H57" i="12"/>
  <c r="K56" i="12"/>
  <c r="L56" i="12" s="1"/>
  <c r="J56" i="12"/>
  <c r="H56" i="12"/>
  <c r="K55" i="12"/>
  <c r="L55" i="12" s="1"/>
  <c r="J55" i="12"/>
  <c r="H55" i="12"/>
  <c r="K54" i="12"/>
  <c r="L54" i="12" s="1"/>
  <c r="J54" i="12"/>
  <c r="H54" i="12"/>
  <c r="K53" i="12"/>
  <c r="L53" i="12" s="1"/>
  <c r="J53" i="12"/>
  <c r="H53" i="12"/>
  <c r="K52" i="12"/>
  <c r="L52" i="12" s="1"/>
  <c r="J52" i="12"/>
  <c r="H52" i="12"/>
  <c r="K51" i="12"/>
  <c r="L51" i="12" s="1"/>
  <c r="J51" i="12"/>
  <c r="H51" i="12"/>
  <c r="K50" i="12"/>
  <c r="L50" i="12" s="1"/>
  <c r="J50" i="12"/>
  <c r="H50" i="12"/>
  <c r="K49" i="12"/>
  <c r="L49" i="12" s="1"/>
  <c r="J49" i="12"/>
  <c r="H49" i="12"/>
  <c r="K48" i="12"/>
  <c r="L48" i="12" s="1"/>
  <c r="J48" i="12"/>
  <c r="H48" i="12"/>
  <c r="K47" i="12"/>
  <c r="L47" i="12" s="1"/>
  <c r="J47" i="12"/>
  <c r="H47" i="12"/>
  <c r="K46" i="12"/>
  <c r="L46" i="12" s="1"/>
  <c r="J46" i="12"/>
  <c r="H46" i="12"/>
  <c r="K45" i="12"/>
  <c r="L45" i="12" s="1"/>
  <c r="J45" i="12"/>
  <c r="H45" i="12"/>
  <c r="K44" i="12"/>
  <c r="L44" i="12" s="1"/>
  <c r="J44" i="12"/>
  <c r="H44" i="12"/>
  <c r="K43" i="12"/>
  <c r="L43" i="12" s="1"/>
  <c r="J43" i="12"/>
  <c r="H43" i="12"/>
  <c r="K42" i="12"/>
  <c r="L42" i="12" s="1"/>
  <c r="J42" i="12"/>
  <c r="H42" i="12"/>
  <c r="K41" i="12"/>
  <c r="L41" i="12" s="1"/>
  <c r="J41" i="12"/>
  <c r="H41" i="12"/>
  <c r="K40" i="12"/>
  <c r="L40" i="12" s="1"/>
  <c r="J40" i="12"/>
  <c r="H40" i="12"/>
  <c r="K39" i="12"/>
  <c r="L39" i="12" s="1"/>
  <c r="J39" i="12"/>
  <c r="H39" i="12"/>
  <c r="K38" i="12"/>
  <c r="L38" i="12" s="1"/>
  <c r="J38" i="12"/>
  <c r="H38" i="12"/>
  <c r="H58" i="12" s="1"/>
  <c r="H62" i="12" s="1"/>
  <c r="K37" i="12"/>
  <c r="L37" i="12" s="1"/>
  <c r="J37" i="12"/>
  <c r="H37" i="12"/>
  <c r="K35" i="12"/>
  <c r="L35" i="12" s="1"/>
  <c r="J35" i="12"/>
  <c r="H35" i="12"/>
  <c r="H36" i="12" s="1"/>
  <c r="K34" i="12"/>
  <c r="L34" i="12" s="1"/>
  <c r="J34" i="12"/>
  <c r="K33" i="12"/>
  <c r="L33" i="12" s="1"/>
  <c r="J33" i="12"/>
  <c r="K32" i="12"/>
  <c r="L32" i="12" s="1"/>
  <c r="J32" i="12"/>
  <c r="K31" i="12"/>
  <c r="L31" i="12" s="1"/>
  <c r="J31" i="12"/>
  <c r="K30" i="12"/>
  <c r="L30" i="12" s="1"/>
  <c r="L36" i="12" s="1"/>
  <c r="J30" i="12"/>
  <c r="J36" i="12" s="1"/>
  <c r="K28" i="12"/>
  <c r="L28" i="12" s="1"/>
  <c r="J28" i="12"/>
  <c r="H28" i="12"/>
  <c r="K27" i="12"/>
  <c r="L27" i="12" s="1"/>
  <c r="J27" i="12"/>
  <c r="H27" i="12"/>
  <c r="K26" i="12"/>
  <c r="L26" i="12" s="1"/>
  <c r="J26" i="12"/>
  <c r="H26" i="12"/>
  <c r="K25" i="12"/>
  <c r="L25" i="12" s="1"/>
  <c r="J25" i="12"/>
  <c r="H25" i="12"/>
  <c r="K24" i="12"/>
  <c r="L24" i="12" s="1"/>
  <c r="J24" i="12"/>
  <c r="H24" i="12"/>
  <c r="K23" i="12"/>
  <c r="L23" i="12" s="1"/>
  <c r="J23" i="12"/>
  <c r="H23" i="12"/>
  <c r="K22" i="12"/>
  <c r="L22" i="12" s="1"/>
  <c r="J22" i="12"/>
  <c r="H22" i="12"/>
  <c r="K21" i="12"/>
  <c r="L21" i="12" s="1"/>
  <c r="J21" i="12"/>
  <c r="H21" i="12"/>
  <c r="H29" i="12" s="1"/>
  <c r="K20" i="12"/>
  <c r="L20" i="12" s="1"/>
  <c r="J20" i="12"/>
  <c r="J29" i="12" s="1"/>
  <c r="H20" i="12"/>
  <c r="K19" i="12"/>
  <c r="L19" i="12" s="1"/>
  <c r="J19" i="12"/>
  <c r="H19" i="12"/>
  <c r="K18" i="12"/>
  <c r="L18" i="12" s="1"/>
  <c r="J18" i="12"/>
  <c r="H18" i="12"/>
  <c r="K16" i="12"/>
  <c r="L16" i="12" s="1"/>
  <c r="J16" i="12"/>
  <c r="H16" i="12"/>
  <c r="L15" i="12"/>
  <c r="K15" i="12"/>
  <c r="J15" i="12"/>
  <c r="H15" i="12"/>
  <c r="K14" i="12"/>
  <c r="L14" i="12" s="1"/>
  <c r="J14" i="12"/>
  <c r="H14" i="12"/>
  <c r="K13" i="12"/>
  <c r="L13" i="12" s="1"/>
  <c r="J13" i="12"/>
  <c r="H13" i="12"/>
  <c r="K12" i="12"/>
  <c r="L12" i="12" s="1"/>
  <c r="J12" i="12"/>
  <c r="J17" i="12" s="1"/>
  <c r="H12" i="12"/>
  <c r="H17" i="12" s="1"/>
  <c r="L17" i="12" l="1"/>
  <c r="L68" i="12"/>
  <c r="H75" i="12"/>
  <c r="L29" i="12"/>
  <c r="L102" i="12"/>
  <c r="J106" i="12"/>
  <c r="L58" i="12"/>
  <c r="L62" i="12" s="1"/>
  <c r="J75" i="12"/>
  <c r="L74" i="12"/>
  <c r="L106" i="12"/>
  <c r="L110" i="12"/>
  <c r="L119" i="12"/>
  <c r="H119" i="12"/>
  <c r="H121" i="12" s="1"/>
  <c r="J119" i="12"/>
  <c r="J121" i="12" s="1"/>
  <c r="J122" i="12" l="1"/>
  <c r="J123" i="12" s="1"/>
  <c r="L75" i="12"/>
  <c r="L121" i="12" s="1"/>
  <c r="H122" i="12"/>
  <c r="H123" i="12"/>
  <c r="L122" i="12" l="1"/>
  <c r="L123" i="12" s="1"/>
  <c r="J118" i="11" l="1"/>
  <c r="L117" i="11"/>
  <c r="K117" i="11"/>
  <c r="J117" i="11"/>
  <c r="H117" i="11"/>
  <c r="L116" i="11"/>
  <c r="L115" i="11"/>
  <c r="H114" i="11"/>
  <c r="L114" i="11" s="1"/>
  <c r="H113" i="11"/>
  <c r="L113" i="11" s="1"/>
  <c r="H112" i="11"/>
  <c r="L112" i="11" s="1"/>
  <c r="L118" i="11" s="1"/>
  <c r="L111" i="11"/>
  <c r="L109" i="11"/>
  <c r="K109" i="11"/>
  <c r="J109" i="11"/>
  <c r="H109" i="11"/>
  <c r="K108" i="11"/>
  <c r="L108" i="11" s="1"/>
  <c r="J108" i="11"/>
  <c r="H108" i="11"/>
  <c r="K107" i="11"/>
  <c r="L107" i="11" s="1"/>
  <c r="L110" i="11" s="1"/>
  <c r="J107" i="11"/>
  <c r="J110" i="11" s="1"/>
  <c r="H107" i="11"/>
  <c r="H110" i="11" s="1"/>
  <c r="J105" i="11"/>
  <c r="H105" i="11"/>
  <c r="K104" i="11"/>
  <c r="L104" i="11" s="1"/>
  <c r="L105" i="11" s="1"/>
  <c r="J104" i="11"/>
  <c r="H104" i="11"/>
  <c r="K103" i="11"/>
  <c r="J103" i="11"/>
  <c r="H103" i="11"/>
  <c r="K101" i="11"/>
  <c r="L101" i="11" s="1"/>
  <c r="J101" i="11"/>
  <c r="H101" i="11"/>
  <c r="L100" i="11"/>
  <c r="K100" i="11"/>
  <c r="J100" i="11"/>
  <c r="H100" i="11"/>
  <c r="K99" i="11"/>
  <c r="L99" i="11" s="1"/>
  <c r="J99" i="11"/>
  <c r="H99" i="11"/>
  <c r="K98" i="11"/>
  <c r="L98" i="11" s="1"/>
  <c r="J98" i="11"/>
  <c r="H98" i="11"/>
  <c r="L97" i="11"/>
  <c r="K97" i="11"/>
  <c r="J97" i="11"/>
  <c r="H97" i="11"/>
  <c r="K96" i="11"/>
  <c r="L96" i="11" s="1"/>
  <c r="J96" i="11"/>
  <c r="H96" i="11"/>
  <c r="K95" i="11"/>
  <c r="L95" i="11" s="1"/>
  <c r="J95" i="11"/>
  <c r="H95" i="11"/>
  <c r="K94" i="11"/>
  <c r="J94" i="11"/>
  <c r="H94" i="11"/>
  <c r="K93" i="11"/>
  <c r="J93" i="11"/>
  <c r="H93" i="11"/>
  <c r="K92" i="11"/>
  <c r="J92" i="11"/>
  <c r="H92" i="11"/>
  <c r="K91" i="11"/>
  <c r="J91" i="11"/>
  <c r="H91" i="11"/>
  <c r="K90" i="11"/>
  <c r="J90" i="11"/>
  <c r="H90" i="11"/>
  <c r="K89" i="11"/>
  <c r="J89" i="11"/>
  <c r="H89" i="11"/>
  <c r="L88" i="11"/>
  <c r="K88" i="11"/>
  <c r="J88" i="11"/>
  <c r="H88" i="11"/>
  <c r="K87" i="11"/>
  <c r="L87" i="11" s="1"/>
  <c r="J87" i="11"/>
  <c r="H87" i="11"/>
  <c r="L86" i="11"/>
  <c r="K86" i="11"/>
  <c r="J86" i="11"/>
  <c r="H86" i="11"/>
  <c r="K85" i="11"/>
  <c r="L85" i="11" s="1"/>
  <c r="J85" i="11"/>
  <c r="H85" i="11"/>
  <c r="K84" i="11"/>
  <c r="L84" i="11" s="1"/>
  <c r="J84" i="11"/>
  <c r="H84" i="11"/>
  <c r="K83" i="11"/>
  <c r="J83" i="11"/>
  <c r="H83" i="11"/>
  <c r="K82" i="11"/>
  <c r="L82" i="11" s="1"/>
  <c r="J82" i="11"/>
  <c r="H82" i="11"/>
  <c r="K81" i="11"/>
  <c r="L81" i="11" s="1"/>
  <c r="J81" i="11"/>
  <c r="H81" i="11"/>
  <c r="K80" i="11"/>
  <c r="L80" i="11" s="1"/>
  <c r="J80" i="11"/>
  <c r="H80" i="11"/>
  <c r="K79" i="11"/>
  <c r="J79" i="11"/>
  <c r="H79" i="11"/>
  <c r="K78" i="11"/>
  <c r="J78" i="11"/>
  <c r="H78" i="11"/>
  <c r="B78" i="1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K77" i="11"/>
  <c r="J77" i="11"/>
  <c r="H77" i="11"/>
  <c r="B77" i="11"/>
  <c r="K76" i="11"/>
  <c r="J76" i="11"/>
  <c r="J102" i="11" s="1"/>
  <c r="J106" i="11" s="1"/>
  <c r="H76" i="11"/>
  <c r="H102" i="11" s="1"/>
  <c r="K73" i="11"/>
  <c r="L73" i="11" s="1"/>
  <c r="J73" i="11"/>
  <c r="H73" i="11"/>
  <c r="K72" i="11"/>
  <c r="L72" i="11" s="1"/>
  <c r="J72" i="11"/>
  <c r="H72" i="11"/>
  <c r="L71" i="11"/>
  <c r="K71" i="11"/>
  <c r="J71" i="11"/>
  <c r="H71" i="11"/>
  <c r="K70" i="11"/>
  <c r="L70" i="11" s="1"/>
  <c r="J70" i="11"/>
  <c r="H70" i="11"/>
  <c r="K69" i="11"/>
  <c r="L69" i="11" s="1"/>
  <c r="J69" i="11"/>
  <c r="J74" i="11" s="1"/>
  <c r="H69" i="11"/>
  <c r="H74" i="11" s="1"/>
  <c r="K67" i="11"/>
  <c r="L67" i="11" s="1"/>
  <c r="J67" i="11"/>
  <c r="H67" i="11"/>
  <c r="K66" i="11"/>
  <c r="L66" i="11" s="1"/>
  <c r="J66" i="11"/>
  <c r="H66" i="11"/>
  <c r="L65" i="11"/>
  <c r="K65" i="11"/>
  <c r="J65" i="11"/>
  <c r="H65" i="11"/>
  <c r="K64" i="11"/>
  <c r="L64" i="11" s="1"/>
  <c r="J64" i="11"/>
  <c r="J68" i="11" s="1"/>
  <c r="H64" i="11"/>
  <c r="H68" i="11" s="1"/>
  <c r="K63" i="11"/>
  <c r="L63" i="11" s="1"/>
  <c r="J63" i="11"/>
  <c r="H63" i="11"/>
  <c r="J60" i="11"/>
  <c r="J61" i="11" s="1"/>
  <c r="J59" i="11"/>
  <c r="K57" i="11"/>
  <c r="L57" i="11" s="1"/>
  <c r="J57" i="11"/>
  <c r="H57" i="11"/>
  <c r="L56" i="11"/>
  <c r="K56" i="11"/>
  <c r="J56" i="11"/>
  <c r="H56" i="11"/>
  <c r="K55" i="11"/>
  <c r="L55" i="11" s="1"/>
  <c r="J55" i="11"/>
  <c r="H55" i="11"/>
  <c r="K54" i="11"/>
  <c r="L54" i="11" s="1"/>
  <c r="J54" i="11"/>
  <c r="H54" i="11"/>
  <c r="K53" i="11"/>
  <c r="L53" i="11" s="1"/>
  <c r="J53" i="11"/>
  <c r="H53" i="11"/>
  <c r="L52" i="11"/>
  <c r="K52" i="11"/>
  <c r="J52" i="11"/>
  <c r="H52" i="11"/>
  <c r="K51" i="11"/>
  <c r="L51" i="11" s="1"/>
  <c r="J51" i="11"/>
  <c r="H51" i="11"/>
  <c r="K50" i="11"/>
  <c r="L50" i="11" s="1"/>
  <c r="J50" i="11"/>
  <c r="H50" i="11"/>
  <c r="K49" i="11"/>
  <c r="L49" i="11" s="1"/>
  <c r="J49" i="11"/>
  <c r="H49" i="11"/>
  <c r="L48" i="11"/>
  <c r="K48" i="11"/>
  <c r="J48" i="11"/>
  <c r="H48" i="11"/>
  <c r="K47" i="11"/>
  <c r="L47" i="11" s="1"/>
  <c r="J47" i="11"/>
  <c r="H47" i="11"/>
  <c r="K46" i="11"/>
  <c r="L46" i="11" s="1"/>
  <c r="J46" i="11"/>
  <c r="H46" i="11"/>
  <c r="K45" i="11"/>
  <c r="L45" i="11" s="1"/>
  <c r="J45" i="11"/>
  <c r="H45" i="11"/>
  <c r="L44" i="11"/>
  <c r="K44" i="11"/>
  <c r="J44" i="11"/>
  <c r="H44" i="11"/>
  <c r="K43" i="11"/>
  <c r="L43" i="11" s="1"/>
  <c r="J43" i="11"/>
  <c r="H43" i="11"/>
  <c r="K42" i="11"/>
  <c r="L42" i="11" s="1"/>
  <c r="J42" i="11"/>
  <c r="H42" i="11"/>
  <c r="K41" i="11"/>
  <c r="L41" i="11" s="1"/>
  <c r="J41" i="11"/>
  <c r="H41" i="11"/>
  <c r="L40" i="11"/>
  <c r="K40" i="11"/>
  <c r="J40" i="11"/>
  <c r="H40" i="11"/>
  <c r="K39" i="11"/>
  <c r="L39" i="11" s="1"/>
  <c r="J39" i="11"/>
  <c r="H39" i="11"/>
  <c r="K38" i="11"/>
  <c r="L38" i="11" s="1"/>
  <c r="J38" i="11"/>
  <c r="J58" i="11" s="1"/>
  <c r="H38" i="11"/>
  <c r="H58" i="11" s="1"/>
  <c r="K37" i="11"/>
  <c r="L37" i="11" s="1"/>
  <c r="J37" i="11"/>
  <c r="H37" i="11"/>
  <c r="K35" i="11"/>
  <c r="L35" i="11" s="1"/>
  <c r="J35" i="11"/>
  <c r="H35" i="11"/>
  <c r="H36" i="11" s="1"/>
  <c r="L34" i="11"/>
  <c r="K34" i="11"/>
  <c r="J34" i="11"/>
  <c r="K33" i="11"/>
  <c r="L33" i="11" s="1"/>
  <c r="J33" i="11"/>
  <c r="J36" i="11" s="1"/>
  <c r="L32" i="11"/>
  <c r="K32" i="11"/>
  <c r="J32" i="11"/>
  <c r="L31" i="11"/>
  <c r="K31" i="11"/>
  <c r="J31" i="11"/>
  <c r="K30" i="11"/>
  <c r="L30" i="11" s="1"/>
  <c r="J30" i="11"/>
  <c r="K28" i="11"/>
  <c r="L28" i="11" s="1"/>
  <c r="J28" i="11"/>
  <c r="H28" i="11"/>
  <c r="L27" i="11"/>
  <c r="K27" i="11"/>
  <c r="J27" i="11"/>
  <c r="H27" i="11"/>
  <c r="L26" i="11"/>
  <c r="K26" i="11"/>
  <c r="J26" i="11"/>
  <c r="H26" i="11"/>
  <c r="K25" i="11"/>
  <c r="L25" i="11" s="1"/>
  <c r="J25" i="11"/>
  <c r="H25" i="11"/>
  <c r="K24" i="11"/>
  <c r="L24" i="11" s="1"/>
  <c r="J24" i="11"/>
  <c r="H24" i="11"/>
  <c r="L23" i="11"/>
  <c r="K23" i="11"/>
  <c r="J23" i="11"/>
  <c r="H23" i="11"/>
  <c r="L22" i="11"/>
  <c r="K22" i="11"/>
  <c r="J22" i="11"/>
  <c r="H22" i="11"/>
  <c r="K21" i="11"/>
  <c r="L21" i="11" s="1"/>
  <c r="J21" i="11"/>
  <c r="H21" i="11"/>
  <c r="K20" i="11"/>
  <c r="L20" i="11" s="1"/>
  <c r="J20" i="11"/>
  <c r="H20" i="11"/>
  <c r="L19" i="11"/>
  <c r="K19" i="11"/>
  <c r="J19" i="11"/>
  <c r="J29" i="11" s="1"/>
  <c r="H19" i="11"/>
  <c r="L18" i="11"/>
  <c r="K18" i="11"/>
  <c r="J18" i="11"/>
  <c r="H18" i="11"/>
  <c r="H29" i="11" s="1"/>
  <c r="K16" i="11"/>
  <c r="L16" i="11" s="1"/>
  <c r="J16" i="11"/>
  <c r="H16" i="11"/>
  <c r="K15" i="11"/>
  <c r="L15" i="11" s="1"/>
  <c r="J15" i="11"/>
  <c r="H15" i="11"/>
  <c r="L14" i="11"/>
  <c r="K14" i="11"/>
  <c r="J14" i="11"/>
  <c r="H14" i="11"/>
  <c r="K13" i="11"/>
  <c r="L13" i="11" s="1"/>
  <c r="J13" i="11"/>
  <c r="H13" i="11"/>
  <c r="K12" i="11"/>
  <c r="L12" i="11" s="1"/>
  <c r="J12" i="11"/>
  <c r="J17" i="11" s="1"/>
  <c r="H12" i="11"/>
  <c r="H17" i="11" s="1"/>
  <c r="J62" i="11" l="1"/>
  <c r="J75" i="11" s="1"/>
  <c r="L68" i="11"/>
  <c r="L74" i="11"/>
  <c r="L102" i="11"/>
  <c r="L17" i="11"/>
  <c r="L29" i="11"/>
  <c r="L106" i="11"/>
  <c r="L119" i="11" s="1"/>
  <c r="H106" i="11"/>
  <c r="L36" i="11"/>
  <c r="L58" i="11"/>
  <c r="L62" i="11" s="1"/>
  <c r="H62" i="11"/>
  <c r="H75" i="11" s="1"/>
  <c r="J119" i="11"/>
  <c r="H118" i="11"/>
  <c r="H119" i="11" s="1"/>
  <c r="H121" i="11" l="1"/>
  <c r="J121" i="11"/>
  <c r="L75" i="11"/>
  <c r="L121" i="11" s="1"/>
  <c r="L122" i="11" l="1"/>
  <c r="L123" i="11" s="1"/>
  <c r="J122" i="11"/>
  <c r="J123" i="11" s="1"/>
  <c r="H122" i="11"/>
  <c r="H123" i="11"/>
  <c r="J118" i="10" l="1"/>
  <c r="H118" i="10"/>
  <c r="L117" i="10"/>
  <c r="K117" i="10"/>
  <c r="J117" i="10"/>
  <c r="H117" i="10"/>
  <c r="L116" i="10"/>
  <c r="L115" i="10"/>
  <c r="J114" i="10"/>
  <c r="L114" i="10" s="1"/>
  <c r="J113" i="10"/>
  <c r="L113" i="10" s="1"/>
  <c r="J112" i="10"/>
  <c r="L112" i="10" s="1"/>
  <c r="L118" i="10" s="1"/>
  <c r="L111" i="10"/>
  <c r="J110" i="10"/>
  <c r="H110" i="10"/>
  <c r="L109" i="10"/>
  <c r="K109" i="10"/>
  <c r="J109" i="10"/>
  <c r="H109" i="10"/>
  <c r="K108" i="10"/>
  <c r="L108" i="10" s="1"/>
  <c r="J108" i="10"/>
  <c r="H108" i="10"/>
  <c r="K107" i="10"/>
  <c r="L107" i="10" s="1"/>
  <c r="L110" i="10" s="1"/>
  <c r="J107" i="10"/>
  <c r="H107" i="10"/>
  <c r="L105" i="10"/>
  <c r="J105" i="10"/>
  <c r="J106" i="10" s="1"/>
  <c r="L104" i="10"/>
  <c r="K104" i="10"/>
  <c r="J104" i="10"/>
  <c r="H104" i="10"/>
  <c r="K103" i="10"/>
  <c r="J103" i="10"/>
  <c r="H103" i="10"/>
  <c r="H105" i="10" s="1"/>
  <c r="K101" i="10"/>
  <c r="J101" i="10"/>
  <c r="H101" i="10"/>
  <c r="K100" i="10"/>
  <c r="J100" i="10"/>
  <c r="H100" i="10"/>
  <c r="K99" i="10"/>
  <c r="J99" i="10"/>
  <c r="H99" i="10"/>
  <c r="K98" i="10"/>
  <c r="J98" i="10"/>
  <c r="H98" i="10"/>
  <c r="K97" i="10"/>
  <c r="J97" i="10"/>
  <c r="H97" i="10"/>
  <c r="K96" i="10"/>
  <c r="J96" i="10"/>
  <c r="H96" i="10"/>
  <c r="K95" i="10"/>
  <c r="J95" i="10"/>
  <c r="H95" i="10"/>
  <c r="K94" i="10"/>
  <c r="J94" i="10"/>
  <c r="H94" i="10"/>
  <c r="K93" i="10"/>
  <c r="J93" i="10"/>
  <c r="H93" i="10"/>
  <c r="K92" i="10"/>
  <c r="J92" i="10"/>
  <c r="H92" i="10"/>
  <c r="K91" i="10"/>
  <c r="J91" i="10"/>
  <c r="H91" i="10"/>
  <c r="K90" i="10"/>
  <c r="J90" i="10"/>
  <c r="H90" i="10"/>
  <c r="K89" i="10"/>
  <c r="J89" i="10"/>
  <c r="H89" i="10"/>
  <c r="L88" i="10"/>
  <c r="K88" i="10"/>
  <c r="J88" i="10"/>
  <c r="H88" i="10"/>
  <c r="K87" i="10"/>
  <c r="L87" i="10" s="1"/>
  <c r="J87" i="10"/>
  <c r="H87" i="10"/>
  <c r="K86" i="10"/>
  <c r="L86" i="10" s="1"/>
  <c r="J86" i="10"/>
  <c r="H86" i="10"/>
  <c r="K85" i="10"/>
  <c r="L85" i="10" s="1"/>
  <c r="J85" i="10"/>
  <c r="H85" i="10"/>
  <c r="K84" i="10"/>
  <c r="L84" i="10" s="1"/>
  <c r="J84" i="10"/>
  <c r="H84" i="10"/>
  <c r="K83" i="10"/>
  <c r="J83" i="10"/>
  <c r="H83" i="10"/>
  <c r="K82" i="10"/>
  <c r="J82" i="10"/>
  <c r="H82" i="10"/>
  <c r="K81" i="10"/>
  <c r="J81" i="10"/>
  <c r="H81" i="10"/>
  <c r="K80" i="10"/>
  <c r="L80" i="10" s="1"/>
  <c r="J80" i="10"/>
  <c r="H80" i="10"/>
  <c r="K79" i="10"/>
  <c r="J79" i="10"/>
  <c r="H79" i="10"/>
  <c r="K78" i="10"/>
  <c r="J78" i="10"/>
  <c r="J102" i="10" s="1"/>
  <c r="H78" i="10"/>
  <c r="H102" i="10" s="1"/>
  <c r="K77" i="10"/>
  <c r="J77" i="10"/>
  <c r="H77" i="10"/>
  <c r="B77" i="10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K76" i="10"/>
  <c r="J76" i="10"/>
  <c r="H76" i="10"/>
  <c r="J74" i="10"/>
  <c r="K73" i="10"/>
  <c r="L73" i="10" s="1"/>
  <c r="J73" i="10"/>
  <c r="H73" i="10"/>
  <c r="K72" i="10"/>
  <c r="L72" i="10" s="1"/>
  <c r="J72" i="10"/>
  <c r="H72" i="10"/>
  <c r="K71" i="10"/>
  <c r="L71" i="10" s="1"/>
  <c r="J71" i="10"/>
  <c r="H71" i="10"/>
  <c r="K70" i="10"/>
  <c r="L70" i="10" s="1"/>
  <c r="J70" i="10"/>
  <c r="H70" i="10"/>
  <c r="H74" i="10" s="1"/>
  <c r="K69" i="10"/>
  <c r="L69" i="10" s="1"/>
  <c r="L74" i="10" s="1"/>
  <c r="J69" i="10"/>
  <c r="H69" i="10"/>
  <c r="K67" i="10"/>
  <c r="L67" i="10" s="1"/>
  <c r="J67" i="10"/>
  <c r="H67" i="10"/>
  <c r="K66" i="10"/>
  <c r="L66" i="10" s="1"/>
  <c r="J66" i="10"/>
  <c r="H66" i="10"/>
  <c r="K65" i="10"/>
  <c r="L65" i="10" s="1"/>
  <c r="J65" i="10"/>
  <c r="H65" i="10"/>
  <c r="L64" i="10"/>
  <c r="K64" i="10"/>
  <c r="J64" i="10"/>
  <c r="H64" i="10"/>
  <c r="K63" i="10"/>
  <c r="L63" i="10" s="1"/>
  <c r="L68" i="10" s="1"/>
  <c r="J63" i="10"/>
  <c r="J68" i="10" s="1"/>
  <c r="H63" i="10"/>
  <c r="H68" i="10" s="1"/>
  <c r="J60" i="10"/>
  <c r="J59" i="10"/>
  <c r="J61" i="10" s="1"/>
  <c r="K57" i="10"/>
  <c r="L57" i="10" s="1"/>
  <c r="J57" i="10"/>
  <c r="H57" i="10"/>
  <c r="K56" i="10"/>
  <c r="L56" i="10" s="1"/>
  <c r="J56" i="10"/>
  <c r="H56" i="10"/>
  <c r="K55" i="10"/>
  <c r="L55" i="10" s="1"/>
  <c r="J55" i="10"/>
  <c r="H55" i="10"/>
  <c r="K54" i="10"/>
  <c r="L54" i="10" s="1"/>
  <c r="J54" i="10"/>
  <c r="H54" i="10"/>
  <c r="K53" i="10"/>
  <c r="L53" i="10" s="1"/>
  <c r="J53" i="10"/>
  <c r="H53" i="10"/>
  <c r="K52" i="10"/>
  <c r="L52" i="10" s="1"/>
  <c r="J52" i="10"/>
  <c r="H52" i="10"/>
  <c r="K51" i="10"/>
  <c r="L51" i="10" s="1"/>
  <c r="J51" i="10"/>
  <c r="H51" i="10"/>
  <c r="K50" i="10"/>
  <c r="L50" i="10" s="1"/>
  <c r="J50" i="10"/>
  <c r="H50" i="10"/>
  <c r="K49" i="10"/>
  <c r="L49" i="10" s="1"/>
  <c r="J49" i="10"/>
  <c r="H49" i="10"/>
  <c r="K48" i="10"/>
  <c r="L48" i="10" s="1"/>
  <c r="J48" i="10"/>
  <c r="H48" i="10"/>
  <c r="K47" i="10"/>
  <c r="L47" i="10" s="1"/>
  <c r="J47" i="10"/>
  <c r="H47" i="10"/>
  <c r="K46" i="10"/>
  <c r="L46" i="10" s="1"/>
  <c r="J46" i="10"/>
  <c r="H46" i="10"/>
  <c r="K45" i="10"/>
  <c r="L45" i="10" s="1"/>
  <c r="J45" i="10"/>
  <c r="H45" i="10"/>
  <c r="K44" i="10"/>
  <c r="L44" i="10" s="1"/>
  <c r="J44" i="10"/>
  <c r="H44" i="10"/>
  <c r="K43" i="10"/>
  <c r="L43" i="10" s="1"/>
  <c r="J43" i="10"/>
  <c r="H43" i="10"/>
  <c r="K42" i="10"/>
  <c r="L42" i="10" s="1"/>
  <c r="J42" i="10"/>
  <c r="H42" i="10"/>
  <c r="K41" i="10"/>
  <c r="L41" i="10" s="1"/>
  <c r="J41" i="10"/>
  <c r="H41" i="10"/>
  <c r="K40" i="10"/>
  <c r="L40" i="10" s="1"/>
  <c r="J40" i="10"/>
  <c r="H40" i="10"/>
  <c r="K39" i="10"/>
  <c r="L39" i="10" s="1"/>
  <c r="J39" i="10"/>
  <c r="H39" i="10"/>
  <c r="K38" i="10"/>
  <c r="L38" i="10" s="1"/>
  <c r="J38" i="10"/>
  <c r="H38" i="10"/>
  <c r="K37" i="10"/>
  <c r="L37" i="10" s="1"/>
  <c r="L58" i="10" s="1"/>
  <c r="J37" i="10"/>
  <c r="J58" i="10" s="1"/>
  <c r="H37" i="10"/>
  <c r="H58" i="10" s="1"/>
  <c r="K35" i="10"/>
  <c r="L35" i="10" s="1"/>
  <c r="J35" i="10"/>
  <c r="K34" i="10"/>
  <c r="L34" i="10" s="1"/>
  <c r="J34" i="10"/>
  <c r="K33" i="10"/>
  <c r="L33" i="10" s="1"/>
  <c r="J33" i="10"/>
  <c r="L32" i="10"/>
  <c r="K32" i="10"/>
  <c r="J32" i="10"/>
  <c r="K31" i="10"/>
  <c r="L31" i="10" s="1"/>
  <c r="J31" i="10"/>
  <c r="K30" i="10"/>
  <c r="L30" i="10" s="1"/>
  <c r="L36" i="10" s="1"/>
  <c r="J30" i="10"/>
  <c r="J36" i="10" s="1"/>
  <c r="K28" i="10"/>
  <c r="L28" i="10" s="1"/>
  <c r="J28" i="10"/>
  <c r="H28" i="10"/>
  <c r="L27" i="10"/>
  <c r="K27" i="10"/>
  <c r="J27" i="10"/>
  <c r="H27" i="10"/>
  <c r="K26" i="10"/>
  <c r="L26" i="10" s="1"/>
  <c r="J26" i="10"/>
  <c r="H26" i="10"/>
  <c r="K25" i="10"/>
  <c r="L25" i="10" s="1"/>
  <c r="J25" i="10"/>
  <c r="H25" i="10"/>
  <c r="K24" i="10"/>
  <c r="L24" i="10" s="1"/>
  <c r="J24" i="10"/>
  <c r="H24" i="10"/>
  <c r="L23" i="10"/>
  <c r="K23" i="10"/>
  <c r="J23" i="10"/>
  <c r="H23" i="10"/>
  <c r="K22" i="10"/>
  <c r="L22" i="10" s="1"/>
  <c r="J22" i="10"/>
  <c r="H22" i="10"/>
  <c r="K21" i="10"/>
  <c r="L21" i="10" s="1"/>
  <c r="J21" i="10"/>
  <c r="H21" i="10"/>
  <c r="H29" i="10" s="1"/>
  <c r="K20" i="10"/>
  <c r="L20" i="10" s="1"/>
  <c r="J20" i="10"/>
  <c r="J29" i="10" s="1"/>
  <c r="H20" i="10"/>
  <c r="L19" i="10"/>
  <c r="K19" i="10"/>
  <c r="J19" i="10"/>
  <c r="H19" i="10"/>
  <c r="K18" i="10"/>
  <c r="L18" i="10" s="1"/>
  <c r="J18" i="10"/>
  <c r="H18" i="10"/>
  <c r="K16" i="10"/>
  <c r="L16" i="10" s="1"/>
  <c r="J16" i="10"/>
  <c r="H16" i="10"/>
  <c r="K15" i="10"/>
  <c r="L15" i="10" s="1"/>
  <c r="J15" i="10"/>
  <c r="H15" i="10"/>
  <c r="K14" i="10"/>
  <c r="L14" i="10" s="1"/>
  <c r="J14" i="10"/>
  <c r="H14" i="10"/>
  <c r="K13" i="10"/>
  <c r="L13" i="10" s="1"/>
  <c r="J13" i="10"/>
  <c r="H13" i="10"/>
  <c r="K12" i="10"/>
  <c r="L12" i="10" s="1"/>
  <c r="L17" i="10" s="1"/>
  <c r="J12" i="10"/>
  <c r="J17" i="10" s="1"/>
  <c r="H12" i="10"/>
  <c r="H17" i="10" s="1"/>
  <c r="J62" i="10" l="1"/>
  <c r="H62" i="10"/>
  <c r="H75" i="10" s="1"/>
  <c r="J75" i="10"/>
  <c r="L102" i="10"/>
  <c r="H119" i="10"/>
  <c r="L106" i="10"/>
  <c r="L119" i="10" s="1"/>
  <c r="L29" i="10"/>
  <c r="L62" i="10" s="1"/>
  <c r="L75" i="10" s="1"/>
  <c r="H106" i="10"/>
  <c r="J119" i="10"/>
  <c r="J121" i="10" s="1"/>
  <c r="L121" i="10" l="1"/>
  <c r="H121" i="10"/>
  <c r="J122" i="10"/>
  <c r="J123" i="10"/>
  <c r="H122" i="10" l="1"/>
  <c r="H123" i="10" s="1"/>
  <c r="L122" i="10"/>
  <c r="L123" i="10" s="1"/>
  <c r="H118" i="9" l="1"/>
  <c r="L117" i="9"/>
  <c r="K117" i="9"/>
  <c r="J117" i="9"/>
  <c r="H117" i="9"/>
  <c r="K116" i="9"/>
  <c r="L116" i="9" s="1"/>
  <c r="J116" i="9"/>
  <c r="K115" i="9"/>
  <c r="L115" i="9" s="1"/>
  <c r="J115" i="9"/>
  <c r="K114" i="9"/>
  <c r="L114" i="9" s="1"/>
  <c r="J114" i="9"/>
  <c r="K113" i="9"/>
  <c r="L113" i="9" s="1"/>
  <c r="J113" i="9"/>
  <c r="J118" i="9" s="1"/>
  <c r="L112" i="9"/>
  <c r="K112" i="9"/>
  <c r="J112" i="9"/>
  <c r="K111" i="9"/>
  <c r="L111" i="9" s="1"/>
  <c r="J111" i="9"/>
  <c r="K109" i="9"/>
  <c r="L109" i="9" s="1"/>
  <c r="J109" i="9"/>
  <c r="H109" i="9"/>
  <c r="K108" i="9"/>
  <c r="L108" i="9" s="1"/>
  <c r="J108" i="9"/>
  <c r="J110" i="9" s="1"/>
  <c r="H108" i="9"/>
  <c r="H110" i="9" s="1"/>
  <c r="K107" i="9"/>
  <c r="L107" i="9" s="1"/>
  <c r="L110" i="9" s="1"/>
  <c r="J107" i="9"/>
  <c r="H107" i="9"/>
  <c r="K104" i="9"/>
  <c r="L104" i="9" s="1"/>
  <c r="L105" i="9" s="1"/>
  <c r="L106" i="9" s="1"/>
  <c r="J104" i="9"/>
  <c r="H104" i="9"/>
  <c r="H105" i="9" s="1"/>
  <c r="K103" i="9"/>
  <c r="J103" i="9"/>
  <c r="J105" i="9" s="1"/>
  <c r="J106" i="9" s="1"/>
  <c r="H103" i="9"/>
  <c r="K101" i="9"/>
  <c r="J101" i="9"/>
  <c r="H101" i="9"/>
  <c r="K100" i="9"/>
  <c r="J100" i="9"/>
  <c r="H100" i="9"/>
  <c r="K99" i="9"/>
  <c r="J99" i="9"/>
  <c r="H99" i="9"/>
  <c r="K98" i="9"/>
  <c r="J98" i="9"/>
  <c r="H98" i="9"/>
  <c r="K97" i="9"/>
  <c r="J97" i="9"/>
  <c r="H97" i="9"/>
  <c r="K96" i="9"/>
  <c r="J96" i="9"/>
  <c r="H96" i="9"/>
  <c r="K95" i="9"/>
  <c r="J95" i="9"/>
  <c r="H95" i="9"/>
  <c r="K94" i="9"/>
  <c r="J94" i="9"/>
  <c r="H94" i="9"/>
  <c r="K93" i="9"/>
  <c r="J93" i="9"/>
  <c r="H93" i="9"/>
  <c r="K92" i="9"/>
  <c r="J92" i="9"/>
  <c r="H92" i="9"/>
  <c r="K91" i="9"/>
  <c r="J91" i="9"/>
  <c r="H91" i="9"/>
  <c r="K90" i="9"/>
  <c r="J90" i="9"/>
  <c r="H90" i="9"/>
  <c r="K89" i="9"/>
  <c r="J89" i="9"/>
  <c r="H89" i="9"/>
  <c r="K88" i="9"/>
  <c r="J88" i="9"/>
  <c r="H88" i="9"/>
  <c r="K87" i="9"/>
  <c r="J87" i="9"/>
  <c r="H87" i="9"/>
  <c r="K86" i="9"/>
  <c r="J86" i="9"/>
  <c r="H86" i="9"/>
  <c r="K85" i="9"/>
  <c r="J85" i="9"/>
  <c r="H85" i="9"/>
  <c r="K84" i="9"/>
  <c r="J84" i="9"/>
  <c r="H84" i="9"/>
  <c r="K83" i="9"/>
  <c r="J83" i="9"/>
  <c r="H83" i="9"/>
  <c r="K82" i="9"/>
  <c r="J82" i="9"/>
  <c r="H82" i="9"/>
  <c r="K81" i="9"/>
  <c r="J81" i="9"/>
  <c r="H81" i="9"/>
  <c r="K80" i="9"/>
  <c r="L80" i="9" s="1"/>
  <c r="L102" i="9" s="1"/>
  <c r="J80" i="9"/>
  <c r="H80" i="9"/>
  <c r="K79" i="9"/>
  <c r="J79" i="9"/>
  <c r="H79" i="9"/>
  <c r="K78" i="9"/>
  <c r="J78" i="9"/>
  <c r="H78" i="9"/>
  <c r="K77" i="9"/>
  <c r="J77" i="9"/>
  <c r="H77" i="9"/>
  <c r="B77" i="9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K76" i="9"/>
  <c r="J76" i="9"/>
  <c r="J102" i="9" s="1"/>
  <c r="H76" i="9"/>
  <c r="H102" i="9" s="1"/>
  <c r="K73" i="9"/>
  <c r="L73" i="9" s="1"/>
  <c r="J73" i="9"/>
  <c r="K72" i="9"/>
  <c r="L72" i="9" s="1"/>
  <c r="J72" i="9"/>
  <c r="K71" i="9"/>
  <c r="L71" i="9" s="1"/>
  <c r="J71" i="9"/>
  <c r="K70" i="9"/>
  <c r="L70" i="9" s="1"/>
  <c r="K69" i="9"/>
  <c r="L69" i="9" s="1"/>
  <c r="L74" i="9" s="1"/>
  <c r="J69" i="9"/>
  <c r="J74" i="9" s="1"/>
  <c r="K67" i="9"/>
  <c r="L67" i="9" s="1"/>
  <c r="J67" i="9"/>
  <c r="H67" i="9"/>
  <c r="K66" i="9"/>
  <c r="L66" i="9" s="1"/>
  <c r="J66" i="9"/>
  <c r="H66" i="9"/>
  <c r="K65" i="9"/>
  <c r="L65" i="9" s="1"/>
  <c r="J65" i="9"/>
  <c r="H65" i="9"/>
  <c r="K64" i="9"/>
  <c r="L64" i="9" s="1"/>
  <c r="J64" i="9"/>
  <c r="H64" i="9"/>
  <c r="K63" i="9"/>
  <c r="L63" i="9" s="1"/>
  <c r="J63" i="9"/>
  <c r="J68" i="9" s="1"/>
  <c r="H63" i="9"/>
  <c r="H68" i="9" s="1"/>
  <c r="J60" i="9"/>
  <c r="J59" i="9"/>
  <c r="J61" i="9" s="1"/>
  <c r="K57" i="9"/>
  <c r="L57" i="9" s="1"/>
  <c r="J57" i="9"/>
  <c r="K56" i="9"/>
  <c r="L56" i="9" s="1"/>
  <c r="J56" i="9"/>
  <c r="K55" i="9"/>
  <c r="L55" i="9" s="1"/>
  <c r="J55" i="9"/>
  <c r="K54" i="9"/>
  <c r="L54" i="9" s="1"/>
  <c r="J54" i="9"/>
  <c r="K53" i="9"/>
  <c r="L53" i="9" s="1"/>
  <c r="J53" i="9"/>
  <c r="K52" i="9"/>
  <c r="L52" i="9" s="1"/>
  <c r="J52" i="9"/>
  <c r="L51" i="9"/>
  <c r="K51" i="9"/>
  <c r="J51" i="9"/>
  <c r="K50" i="9"/>
  <c r="L50" i="9" s="1"/>
  <c r="J50" i="9"/>
  <c r="K49" i="9"/>
  <c r="L49" i="9" s="1"/>
  <c r="J49" i="9"/>
  <c r="K48" i="9"/>
  <c r="L48" i="9" s="1"/>
  <c r="J48" i="9"/>
  <c r="K47" i="9"/>
  <c r="L47" i="9" s="1"/>
  <c r="J47" i="9"/>
  <c r="K46" i="9"/>
  <c r="L46" i="9" s="1"/>
  <c r="J46" i="9"/>
  <c r="K45" i="9"/>
  <c r="L45" i="9" s="1"/>
  <c r="J45" i="9"/>
  <c r="K44" i="9"/>
  <c r="L44" i="9" s="1"/>
  <c r="J44" i="9"/>
  <c r="K43" i="9"/>
  <c r="L43" i="9" s="1"/>
  <c r="J43" i="9"/>
  <c r="K42" i="9"/>
  <c r="L42" i="9" s="1"/>
  <c r="J42" i="9"/>
  <c r="K41" i="9"/>
  <c r="L41" i="9" s="1"/>
  <c r="J41" i="9"/>
  <c r="J58" i="9" s="1"/>
  <c r="K40" i="9"/>
  <c r="L40" i="9" s="1"/>
  <c r="J40" i="9"/>
  <c r="K39" i="9"/>
  <c r="L39" i="9" s="1"/>
  <c r="J39" i="9"/>
  <c r="K38" i="9"/>
  <c r="L38" i="9" s="1"/>
  <c r="J38" i="9"/>
  <c r="K37" i="9"/>
  <c r="L37" i="9" s="1"/>
  <c r="J37" i="9"/>
  <c r="K35" i="9"/>
  <c r="L35" i="9" s="1"/>
  <c r="J35" i="9"/>
  <c r="K34" i="9"/>
  <c r="L34" i="9" s="1"/>
  <c r="J34" i="9"/>
  <c r="K33" i="9"/>
  <c r="L33" i="9" s="1"/>
  <c r="J33" i="9"/>
  <c r="K32" i="9"/>
  <c r="L32" i="9" s="1"/>
  <c r="J32" i="9"/>
  <c r="K31" i="9"/>
  <c r="L31" i="9" s="1"/>
  <c r="J31" i="9"/>
  <c r="K30" i="9"/>
  <c r="L30" i="9" s="1"/>
  <c r="L36" i="9" s="1"/>
  <c r="J30" i="9"/>
  <c r="J36" i="9" s="1"/>
  <c r="K28" i="9"/>
  <c r="L28" i="9" s="1"/>
  <c r="J28" i="9"/>
  <c r="H28" i="9"/>
  <c r="K27" i="9"/>
  <c r="L27" i="9" s="1"/>
  <c r="J27" i="9"/>
  <c r="H27" i="9"/>
  <c r="K26" i="9"/>
  <c r="L26" i="9" s="1"/>
  <c r="J26" i="9"/>
  <c r="H26" i="9"/>
  <c r="K25" i="9"/>
  <c r="L25" i="9" s="1"/>
  <c r="J25" i="9"/>
  <c r="H25" i="9"/>
  <c r="K24" i="9"/>
  <c r="L24" i="9" s="1"/>
  <c r="J24" i="9"/>
  <c r="H24" i="9"/>
  <c r="K23" i="9"/>
  <c r="L23" i="9" s="1"/>
  <c r="J23" i="9"/>
  <c r="H23" i="9"/>
  <c r="K22" i="9"/>
  <c r="L22" i="9" s="1"/>
  <c r="J22" i="9"/>
  <c r="H22" i="9"/>
  <c r="K21" i="9"/>
  <c r="L21" i="9" s="1"/>
  <c r="J21" i="9"/>
  <c r="K20" i="9"/>
  <c r="L20" i="9" s="1"/>
  <c r="J20" i="9"/>
  <c r="K19" i="9"/>
  <c r="L19" i="9" s="1"/>
  <c r="J19" i="9"/>
  <c r="K18" i="9"/>
  <c r="L18" i="9" s="1"/>
  <c r="J18" i="9"/>
  <c r="J29" i="9" s="1"/>
  <c r="K16" i="9"/>
  <c r="L16" i="9" s="1"/>
  <c r="J16" i="9"/>
  <c r="H16" i="9"/>
  <c r="K15" i="9"/>
  <c r="L15" i="9" s="1"/>
  <c r="J15" i="9"/>
  <c r="H15" i="9"/>
  <c r="K14" i="9"/>
  <c r="L14" i="9" s="1"/>
  <c r="J14" i="9"/>
  <c r="H14" i="9"/>
  <c r="K13" i="9"/>
  <c r="L13" i="9" s="1"/>
  <c r="J13" i="9"/>
  <c r="H13" i="9"/>
  <c r="H17" i="9" s="1"/>
  <c r="K12" i="9"/>
  <c r="L12" i="9" s="1"/>
  <c r="J12" i="9"/>
  <c r="J17" i="9" s="1"/>
  <c r="H12" i="9"/>
  <c r="J62" i="9" l="1"/>
  <c r="H106" i="9"/>
  <c r="L29" i="9"/>
  <c r="J119" i="9"/>
  <c r="L17" i="9"/>
  <c r="J75" i="9"/>
  <c r="H75" i="9"/>
  <c r="L68" i="9"/>
  <c r="L75" i="9" s="1"/>
  <c r="L58" i="9"/>
  <c r="L62" i="9" s="1"/>
  <c r="L118" i="9"/>
  <c r="L119" i="9" s="1"/>
  <c r="H119" i="9"/>
  <c r="H121" i="9" s="1"/>
  <c r="H122" i="9" l="1"/>
  <c r="H123" i="9" s="1"/>
  <c r="L121" i="9"/>
  <c r="J121" i="9"/>
  <c r="J122" i="9" l="1"/>
  <c r="J123" i="9" s="1"/>
  <c r="L122" i="9"/>
  <c r="L123" i="9" s="1"/>
  <c r="K117" i="8" l="1"/>
  <c r="L117" i="8" s="1"/>
  <c r="J117" i="8"/>
  <c r="K116" i="8"/>
  <c r="L116" i="8" s="1"/>
  <c r="J116" i="8"/>
  <c r="L115" i="8"/>
  <c r="K115" i="8"/>
  <c r="J115" i="8"/>
  <c r="K114" i="8"/>
  <c r="L114" i="8" s="1"/>
  <c r="J114" i="8"/>
  <c r="K113" i="8"/>
  <c r="L113" i="8" s="1"/>
  <c r="J113" i="8"/>
  <c r="K112" i="8"/>
  <c r="L112" i="8" s="1"/>
  <c r="J112" i="8"/>
  <c r="K111" i="8"/>
  <c r="L111" i="8" s="1"/>
  <c r="J111" i="8"/>
  <c r="J118" i="8" s="1"/>
  <c r="J110" i="8"/>
  <c r="K109" i="8"/>
  <c r="L109" i="8" s="1"/>
  <c r="J109" i="8"/>
  <c r="K108" i="8"/>
  <c r="L108" i="8" s="1"/>
  <c r="J108" i="8"/>
  <c r="K107" i="8"/>
  <c r="L107" i="8" s="1"/>
  <c r="J107" i="8"/>
  <c r="J105" i="8"/>
  <c r="K104" i="8"/>
  <c r="L104" i="8" s="1"/>
  <c r="L105" i="8" s="1"/>
  <c r="L106" i="8" s="1"/>
  <c r="J104" i="8"/>
  <c r="K103" i="8"/>
  <c r="J103" i="8"/>
  <c r="K101" i="8"/>
  <c r="J101" i="8"/>
  <c r="K100" i="8"/>
  <c r="J100" i="8"/>
  <c r="K99" i="8"/>
  <c r="J99" i="8"/>
  <c r="K98" i="8"/>
  <c r="J98" i="8"/>
  <c r="K97" i="8"/>
  <c r="J97" i="8"/>
  <c r="K96" i="8"/>
  <c r="J96" i="8"/>
  <c r="K95" i="8"/>
  <c r="J95" i="8"/>
  <c r="K94" i="8"/>
  <c r="J94" i="8"/>
  <c r="K93" i="8"/>
  <c r="J93" i="8"/>
  <c r="K92" i="8"/>
  <c r="J92" i="8"/>
  <c r="K91" i="8"/>
  <c r="J91" i="8"/>
  <c r="K90" i="8"/>
  <c r="J90" i="8"/>
  <c r="K89" i="8"/>
  <c r="J89" i="8"/>
  <c r="K88" i="8"/>
  <c r="J88" i="8"/>
  <c r="K87" i="8"/>
  <c r="J87" i="8"/>
  <c r="K86" i="8"/>
  <c r="J86" i="8"/>
  <c r="K85" i="8"/>
  <c r="J85" i="8"/>
  <c r="K84" i="8"/>
  <c r="J84" i="8"/>
  <c r="K83" i="8"/>
  <c r="J83" i="8"/>
  <c r="K82" i="8"/>
  <c r="J82" i="8"/>
  <c r="K81" i="8"/>
  <c r="J81" i="8"/>
  <c r="K80" i="8"/>
  <c r="L80" i="8" s="1"/>
  <c r="L102" i="8" s="1"/>
  <c r="J80" i="8"/>
  <c r="K79" i="8"/>
  <c r="J79" i="8"/>
  <c r="K78" i="8"/>
  <c r="J78" i="8"/>
  <c r="B78" i="8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K77" i="8"/>
  <c r="J77" i="8"/>
  <c r="J102" i="8" s="1"/>
  <c r="B77" i="8"/>
  <c r="K76" i="8"/>
  <c r="J76" i="8"/>
  <c r="J73" i="8"/>
  <c r="L73" i="8" s="1"/>
  <c r="J72" i="8"/>
  <c r="L72" i="8" s="1"/>
  <c r="J71" i="8"/>
  <c r="L71" i="8" s="1"/>
  <c r="J70" i="8"/>
  <c r="L70" i="8" s="1"/>
  <c r="L69" i="8"/>
  <c r="J69" i="8"/>
  <c r="J74" i="8" s="1"/>
  <c r="K67" i="8"/>
  <c r="L67" i="8" s="1"/>
  <c r="J67" i="8"/>
  <c r="K66" i="8"/>
  <c r="L66" i="8" s="1"/>
  <c r="J66" i="8"/>
  <c r="K65" i="8"/>
  <c r="L65" i="8" s="1"/>
  <c r="J65" i="8"/>
  <c r="K64" i="8"/>
  <c r="L64" i="8" s="1"/>
  <c r="J64" i="8"/>
  <c r="J68" i="8" s="1"/>
  <c r="L63" i="8"/>
  <c r="L68" i="8" s="1"/>
  <c r="K63" i="8"/>
  <c r="J63" i="8"/>
  <c r="J60" i="8"/>
  <c r="J59" i="8"/>
  <c r="J61" i="8" s="1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58" i="8" s="1"/>
  <c r="J35" i="8"/>
  <c r="J34" i="8"/>
  <c r="J33" i="8"/>
  <c r="J36" i="8" s="1"/>
  <c r="J32" i="8"/>
  <c r="J31" i="8"/>
  <c r="J30" i="8"/>
  <c r="J28" i="8"/>
  <c r="J27" i="8"/>
  <c r="J26" i="8"/>
  <c r="J25" i="8"/>
  <c r="J24" i="8"/>
  <c r="J23" i="8"/>
  <c r="J22" i="8"/>
  <c r="J21" i="8"/>
  <c r="J20" i="8"/>
  <c r="J19" i="8"/>
  <c r="J18" i="8"/>
  <c r="J29" i="8" s="1"/>
  <c r="K16" i="8"/>
  <c r="L16" i="8" s="1"/>
  <c r="J16" i="8"/>
  <c r="K15" i="8"/>
  <c r="L15" i="8" s="1"/>
  <c r="J15" i="8"/>
  <c r="K14" i="8"/>
  <c r="L14" i="8" s="1"/>
  <c r="J14" i="8"/>
  <c r="K13" i="8"/>
  <c r="L13" i="8" s="1"/>
  <c r="J13" i="8"/>
  <c r="K12" i="8"/>
  <c r="L12" i="8" s="1"/>
  <c r="J12" i="8"/>
  <c r="J17" i="8" s="1"/>
  <c r="J119" i="8" l="1"/>
  <c r="L118" i="8"/>
  <c r="L119" i="8" s="1"/>
  <c r="J106" i="8"/>
  <c r="L74" i="8"/>
  <c r="L75" i="8" s="1"/>
  <c r="L110" i="8"/>
  <c r="J62" i="8"/>
  <c r="J75" i="8" s="1"/>
  <c r="L17" i="8"/>
  <c r="L121" i="8" l="1"/>
  <c r="J121" i="8"/>
  <c r="J122" i="8" l="1"/>
  <c r="J123" i="8" s="1"/>
  <c r="L122" i="8"/>
  <c r="L123" i="8" s="1"/>
  <c r="K117" i="7" l="1"/>
  <c r="L117" i="7" s="1"/>
  <c r="J117" i="7"/>
  <c r="K116" i="7"/>
  <c r="L116" i="7" s="1"/>
  <c r="J116" i="7"/>
  <c r="K115" i="7"/>
  <c r="L115" i="7" s="1"/>
  <c r="J115" i="7"/>
  <c r="L114" i="7"/>
  <c r="K114" i="7"/>
  <c r="J114" i="7"/>
  <c r="K113" i="7"/>
  <c r="L113" i="7" s="1"/>
  <c r="J113" i="7"/>
  <c r="K112" i="7"/>
  <c r="L112" i="7" s="1"/>
  <c r="J112" i="7"/>
  <c r="K111" i="7"/>
  <c r="L111" i="7" s="1"/>
  <c r="L118" i="7" s="1"/>
  <c r="J111" i="7"/>
  <c r="J118" i="7" s="1"/>
  <c r="J119" i="7" s="1"/>
  <c r="K109" i="7"/>
  <c r="L109" i="7" s="1"/>
  <c r="J109" i="7"/>
  <c r="K108" i="7"/>
  <c r="L108" i="7" s="1"/>
  <c r="J108" i="7"/>
  <c r="K107" i="7"/>
  <c r="L107" i="7" s="1"/>
  <c r="J107" i="7"/>
  <c r="J110" i="7" s="1"/>
  <c r="J104" i="7"/>
  <c r="J103" i="7"/>
  <c r="J105" i="7" s="1"/>
  <c r="J106" i="7" s="1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B78" i="7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J77" i="7"/>
  <c r="J102" i="7" s="1"/>
  <c r="B77" i="7"/>
  <c r="J76" i="7"/>
  <c r="J73" i="7"/>
  <c r="L73" i="7" s="1"/>
  <c r="J72" i="7"/>
  <c r="L72" i="7" s="1"/>
  <c r="J71" i="7"/>
  <c r="L71" i="7" s="1"/>
  <c r="J70" i="7"/>
  <c r="L70" i="7" s="1"/>
  <c r="J69" i="7"/>
  <c r="L69" i="7" s="1"/>
  <c r="L74" i="7" s="1"/>
  <c r="K67" i="7"/>
  <c r="L67" i="7" s="1"/>
  <c r="J67" i="7"/>
  <c r="K66" i="7"/>
  <c r="L66" i="7" s="1"/>
  <c r="J66" i="7"/>
  <c r="K65" i="7"/>
  <c r="L65" i="7" s="1"/>
  <c r="J65" i="7"/>
  <c r="L64" i="7"/>
  <c r="J64" i="7"/>
  <c r="L63" i="7"/>
  <c r="J63" i="7"/>
  <c r="J68" i="7" s="1"/>
  <c r="J60" i="7"/>
  <c r="J59" i="7"/>
  <c r="J61" i="7" s="1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58" i="7" s="1"/>
  <c r="J35" i="7"/>
  <c r="J34" i="7"/>
  <c r="J33" i="7"/>
  <c r="J32" i="7"/>
  <c r="J31" i="7"/>
  <c r="J30" i="7"/>
  <c r="J36" i="7" s="1"/>
  <c r="J28" i="7"/>
  <c r="J27" i="7"/>
  <c r="J26" i="7"/>
  <c r="J25" i="7"/>
  <c r="J24" i="7"/>
  <c r="J23" i="7"/>
  <c r="J22" i="7"/>
  <c r="J21" i="7"/>
  <c r="J20" i="7"/>
  <c r="J19" i="7"/>
  <c r="J18" i="7"/>
  <c r="J29" i="7" s="1"/>
  <c r="L16" i="7"/>
  <c r="J16" i="7"/>
  <c r="J17" i="7" s="1"/>
  <c r="L15" i="7"/>
  <c r="J15" i="7"/>
  <c r="K14" i="7"/>
  <c r="L14" i="7" s="1"/>
  <c r="J14" i="7"/>
  <c r="K13" i="7"/>
  <c r="L13" i="7" s="1"/>
  <c r="J13" i="7"/>
  <c r="K12" i="7"/>
  <c r="L12" i="7" s="1"/>
  <c r="J12" i="7"/>
  <c r="J62" i="7" l="1"/>
  <c r="L110" i="7"/>
  <c r="L119" i="7" s="1"/>
  <c r="L17" i="7"/>
  <c r="L68" i="7"/>
  <c r="L75" i="7" s="1"/>
  <c r="J74" i="7"/>
  <c r="J75" i="7" s="1"/>
  <c r="J121" i="7" s="1"/>
  <c r="L121" i="7" l="1"/>
  <c r="J122" i="7"/>
  <c r="J123" i="7" s="1"/>
  <c r="L122" i="7" l="1"/>
  <c r="L123" i="7" s="1"/>
  <c r="I112" i="6" l="1"/>
  <c r="J112" i="6" s="1"/>
  <c r="I113" i="6"/>
  <c r="J113" i="6" s="1"/>
  <c r="I114" i="6"/>
  <c r="J114" i="6" s="1"/>
  <c r="I115" i="6"/>
  <c r="J115" i="6" s="1"/>
  <c r="I116" i="6"/>
  <c r="J116" i="6" s="1"/>
  <c r="I117" i="6"/>
  <c r="J117" i="6" s="1"/>
  <c r="I111" i="6"/>
  <c r="J111" i="6" s="1"/>
  <c r="I108" i="6"/>
  <c r="J108" i="6" s="1"/>
  <c r="I109" i="6"/>
  <c r="J109" i="6" s="1"/>
  <c r="I107" i="6"/>
  <c r="J107" i="6" s="1"/>
  <c r="J110" i="6" s="1"/>
  <c r="J69" i="6"/>
  <c r="J64" i="6"/>
  <c r="J66" i="6"/>
  <c r="J67" i="6"/>
  <c r="J63" i="6"/>
  <c r="I65" i="6"/>
  <c r="J65" i="6" s="1"/>
  <c r="J13" i="6"/>
  <c r="J15" i="6"/>
  <c r="J16" i="6"/>
  <c r="I14" i="6"/>
  <c r="J14" i="6" s="1"/>
  <c r="I12" i="6"/>
  <c r="J12" i="6" s="1"/>
  <c r="J17" i="6" s="1"/>
  <c r="H13" i="6"/>
  <c r="H14" i="6"/>
  <c r="H15" i="6"/>
  <c r="H16" i="6"/>
  <c r="H18" i="6"/>
  <c r="H19" i="6"/>
  <c r="H20" i="6"/>
  <c r="H21" i="6"/>
  <c r="H22" i="6"/>
  <c r="H23" i="6"/>
  <c r="H24" i="6"/>
  <c r="H25" i="6"/>
  <c r="H26" i="6"/>
  <c r="H27" i="6"/>
  <c r="H28" i="6"/>
  <c r="H30" i="6"/>
  <c r="H31" i="6"/>
  <c r="H32" i="6"/>
  <c r="H33" i="6"/>
  <c r="H34" i="6"/>
  <c r="H35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9" i="6"/>
  <c r="H60" i="6"/>
  <c r="H63" i="6"/>
  <c r="H64" i="6"/>
  <c r="H65" i="6"/>
  <c r="H66" i="6"/>
  <c r="H67" i="6"/>
  <c r="H69" i="6"/>
  <c r="H70" i="6"/>
  <c r="J70" i="6" s="1"/>
  <c r="H71" i="6"/>
  <c r="J71" i="6" s="1"/>
  <c r="H72" i="6"/>
  <c r="J72" i="6" s="1"/>
  <c r="H73" i="6"/>
  <c r="J73" i="6" s="1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3" i="6"/>
  <c r="H104" i="6"/>
  <c r="H107" i="6"/>
  <c r="H108" i="6"/>
  <c r="H109" i="6"/>
  <c r="H111" i="6"/>
  <c r="H112" i="6"/>
  <c r="H113" i="6"/>
  <c r="H114" i="6"/>
  <c r="H115" i="6"/>
  <c r="H116" i="6"/>
  <c r="H117" i="6"/>
  <c r="H12" i="6"/>
  <c r="J68" i="6" l="1"/>
  <c r="J118" i="6"/>
  <c r="J119" i="6" s="1"/>
  <c r="J74" i="6"/>
  <c r="J75" i="6" s="1"/>
  <c r="H17" i="6"/>
  <c r="H68" i="6"/>
  <c r="H118" i="6"/>
  <c r="H61" i="6"/>
  <c r="H58" i="6"/>
  <c r="H29" i="6"/>
  <c r="H110" i="6"/>
  <c r="H74" i="6"/>
  <c r="H105" i="6"/>
  <c r="H102" i="6"/>
  <c r="H36" i="6"/>
  <c r="H106" i="6"/>
  <c r="H62" i="6"/>
  <c r="H119" i="6" l="1"/>
  <c r="H75" i="6"/>
  <c r="H121" i="6" s="1"/>
  <c r="H122" i="6" s="1"/>
  <c r="H123" i="6" s="1"/>
  <c r="J121" i="6"/>
  <c r="J122" i="6" l="1"/>
  <c r="J123" i="6" s="1"/>
  <c r="B77" i="6" l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</calcChain>
</file>

<file path=xl/sharedStrings.xml><?xml version="1.0" encoding="utf-8"?>
<sst xmlns="http://schemas.openxmlformats.org/spreadsheetml/2006/main" count="2752" uniqueCount="195">
  <si>
    <t>Д/д</t>
  </si>
  <si>
    <t>Ажлын төрөл</t>
  </si>
  <si>
    <t>Хэмжих нэгж</t>
  </si>
  <si>
    <t>Төсөл, төсөв зохиох</t>
  </si>
  <si>
    <t>хүн.өдөр</t>
  </si>
  <si>
    <t>Хээрийн бэлтгэл судалгаа</t>
  </si>
  <si>
    <t>%</t>
  </si>
  <si>
    <t>Талбайн мэдээлэл цуглуулах, өгөгдлийн сан үүсгэх</t>
  </si>
  <si>
    <t>Сансрын зургийн тайлал</t>
  </si>
  <si>
    <t>Нэгдсэн таних тэмдэг боловсруулах</t>
  </si>
  <si>
    <t xml:space="preserve">Танилцах маршрут </t>
  </si>
  <si>
    <t>т.км</t>
  </si>
  <si>
    <t>Гео-орчин, геоморфологи, геоэкологийн маршрут</t>
  </si>
  <si>
    <t>Эрлийн маршрут</t>
  </si>
  <si>
    <t>Гидрогеологийн ажиглалт хэмжилт</t>
  </si>
  <si>
    <t>цэг</t>
  </si>
  <si>
    <t>Геоэкологийн судалгаа (техноген объект дэх)</t>
  </si>
  <si>
    <t>км.кв</t>
  </si>
  <si>
    <t>Усны биологийн судалгаа</t>
  </si>
  <si>
    <t>уст цэг</t>
  </si>
  <si>
    <t>Биологийн төрөл зүйлийн судалгаа</t>
  </si>
  <si>
    <t>Гео-гамшиг, газар хөдлөлийн судалгаа</t>
  </si>
  <si>
    <t>Дроны зураглал</t>
  </si>
  <si>
    <t>Цацрагийн мониторинг</t>
  </si>
  <si>
    <t>Цооног дах цэвдэгийн судалгаа</t>
  </si>
  <si>
    <t>цооног.цаг</t>
  </si>
  <si>
    <t>Суваг малталт</t>
  </si>
  <si>
    <t>куб.м</t>
  </si>
  <si>
    <t>Шурф нэвтрэлт</t>
  </si>
  <si>
    <t>тууш.м</t>
  </si>
  <si>
    <t>Булалт</t>
  </si>
  <si>
    <t>Эргэлтэт өрөмдлөг</t>
  </si>
  <si>
    <t>Цооногийн тоноглол, хэмжилт</t>
  </si>
  <si>
    <t>цооног</t>
  </si>
  <si>
    <t>Шавхалт туршилтын ажил</t>
  </si>
  <si>
    <t>Хөрсний геохимийн сорьцлолт</t>
  </si>
  <si>
    <t>Сорьц</t>
  </si>
  <si>
    <t>Агаарын чанарын дээж</t>
  </si>
  <si>
    <t>Дээж</t>
  </si>
  <si>
    <t>Агаарын тоосны найрлага</t>
  </si>
  <si>
    <t>Гидрогеохими (ерөнхий) дээж</t>
  </si>
  <si>
    <t>Гидрогеохими (хүнд металл) дээж</t>
  </si>
  <si>
    <t>Гидрогеохими (органик бохирдуулагч) дээж</t>
  </si>
  <si>
    <t>Гидрогеохими (тогтвортой изотоп) дээж</t>
  </si>
  <si>
    <t>Гидрогеохими (азотын изотоп) дээж</t>
  </si>
  <si>
    <t>Гидрогеохими (бохирдол) дээж</t>
  </si>
  <si>
    <t>Ууссан хийг газар дээр нь титрэлэх</t>
  </si>
  <si>
    <t xml:space="preserve">Усны микробиологийн төрөл зүйлийн дээж </t>
  </si>
  <si>
    <t>Ургамалын дээж</t>
  </si>
  <si>
    <t>Монолит</t>
  </si>
  <si>
    <t>Цэглэн</t>
  </si>
  <si>
    <t>Анхдагч геохими</t>
  </si>
  <si>
    <t>Силикат</t>
  </si>
  <si>
    <t>Ховилон сорьц (суваг)</t>
  </si>
  <si>
    <t>Шурфын хананы ховил</t>
  </si>
  <si>
    <t>Шурфын хананаас инженер-геологийн сорьцлолт</t>
  </si>
  <si>
    <t>Цооногийн инженер-геологийн сорьц</t>
  </si>
  <si>
    <t>Цэвдэгт хөрсний хөөлт суултын тусгай сорьц</t>
  </si>
  <si>
    <t>Резонансе акустик профиль РАП</t>
  </si>
  <si>
    <t>Т.км</t>
  </si>
  <si>
    <t>Диполь-диполь</t>
  </si>
  <si>
    <t xml:space="preserve">ХЭЭРИЙН АЖЛЫН ДҮН: </t>
  </si>
  <si>
    <t>Зохион байгуулалт</t>
  </si>
  <si>
    <t>Татан буулгалт</t>
  </si>
  <si>
    <t>Суурин боловсруулалт</t>
  </si>
  <si>
    <t>Хээрийн нэмэгдэл (томилолт)</t>
  </si>
  <si>
    <t>Тайлангийн зураг зурах, хэвлэх</t>
  </si>
  <si>
    <t>зураг</t>
  </si>
  <si>
    <t>Хүн тээвэр (Ланд крузер-80)</t>
  </si>
  <si>
    <t>км</t>
  </si>
  <si>
    <t>Хүн тээвэр (Ланд крузер-100)</t>
  </si>
  <si>
    <t>Үйлд тээвэр (Ланд крузер-105)</t>
  </si>
  <si>
    <t>Үйлд тээвэр (Ланд крузер-70 пикап)</t>
  </si>
  <si>
    <t>Ачаа тээвэр (Газ-66)</t>
  </si>
  <si>
    <t>ӨӨРИЙН ХҮЧНИЙ ДҮН:</t>
  </si>
  <si>
    <t>Петрограф хураангуй</t>
  </si>
  <si>
    <t>сорьц</t>
  </si>
  <si>
    <t>Шлиф бэлтгэл</t>
  </si>
  <si>
    <t>Минераграф хураангуй</t>
  </si>
  <si>
    <t>Хөрсний механик шинжилгээ</t>
  </si>
  <si>
    <t>Хөрсний агрохимийн ерөнхий</t>
  </si>
  <si>
    <t>Хөрсний эрүүл ахуйн шинжилгээ</t>
  </si>
  <si>
    <t>Гидрогеохими (ерөнхий) шинжилгээ</t>
  </si>
  <si>
    <t>Гидрогеохими (хүнд металл) шинжилгээ</t>
  </si>
  <si>
    <t>Гидрогеохими (органик бохирдуулагч) шинжилгээ</t>
  </si>
  <si>
    <t>Гидрогеохими (тогтвортой изотоп) шинжилгээ</t>
  </si>
  <si>
    <t>Гидрогеохими (азотын изотоп) шинжилгээ</t>
  </si>
  <si>
    <t>Гидрогеохими (бохирдол) шинжилгээ</t>
  </si>
  <si>
    <t>Усны микробиологийн шинжилгээ</t>
  </si>
  <si>
    <t>Ургамалын төрөл зүйлийн шинжилгээ</t>
  </si>
  <si>
    <t>Агаарын чанарын шинжилгээ</t>
  </si>
  <si>
    <t>ICP 53 элементээр /Na хэт исэлтэй хайлуулалт/</t>
  </si>
  <si>
    <t>Петро-геохимийн шинжилгээ (XRF)</t>
  </si>
  <si>
    <t>ХБАМ</t>
  </si>
  <si>
    <t>Элс</t>
  </si>
  <si>
    <t>Хайрга дайрга</t>
  </si>
  <si>
    <t>Шавар</t>
  </si>
  <si>
    <t>Өнгөлгөөний чулуу</t>
  </si>
  <si>
    <t>Шигшүүрийн шинжилгээ</t>
  </si>
  <si>
    <t>Грунтын физик, механикийн бүрэн шинжилгээ</t>
  </si>
  <si>
    <t>Цэвдэгийн шинжилгээ, туршилт</t>
  </si>
  <si>
    <t>Лабораторийн нийт ажлын дүн:</t>
  </si>
  <si>
    <t>ҮГА-ны дэргэдэх ГБТА-т тайлан үзэх</t>
  </si>
  <si>
    <t>төг</t>
  </si>
  <si>
    <t>БО бусад мэдээлэл худалдан авах</t>
  </si>
  <si>
    <t>БХБЯ-ны архиваас мэдээлэл авах</t>
  </si>
  <si>
    <t>Усны газраас мэдээлэл авах</t>
  </si>
  <si>
    <t>Цаг уурын орчны шинжилгээний мэдээлэл авах</t>
  </si>
  <si>
    <t>ООГХ-ээс мэдээлэл авах</t>
  </si>
  <si>
    <t>Кв/сар</t>
  </si>
  <si>
    <t xml:space="preserve">ГАДНЫ БАЙГУУЛЛАГЫН ДҮН: </t>
  </si>
  <si>
    <t xml:space="preserve">Магадлашгүй ажлын зардал  </t>
  </si>
  <si>
    <t>НИЙТ ДҮН:</t>
  </si>
  <si>
    <t>НӨАТ 10%</t>
  </si>
  <si>
    <t>Автомашины татвар (Ланк крузер 70, 80)</t>
  </si>
  <si>
    <t>Автомашины татвар (Ланк крузер 100, 105)</t>
  </si>
  <si>
    <t>Автомашины татвар (Газ 66)</t>
  </si>
  <si>
    <t>машин</t>
  </si>
  <si>
    <t>Буталгаа</t>
  </si>
  <si>
    <t>3.5 кг хүртэл жинтэй</t>
  </si>
  <si>
    <t>500 гр хүртэл жинтэй</t>
  </si>
  <si>
    <t>БЭЛТГЭЛ АЖЛЫН ДҮН (1-5):</t>
  </si>
  <si>
    <t xml:space="preserve">Зураглал, эрлийн ажлын  дүн (6-16): </t>
  </si>
  <si>
    <t xml:space="preserve">Уулын ажлын дүн (17-22): </t>
  </si>
  <si>
    <t xml:space="preserve">Бусад сорьцлолтын дүн (23-43): </t>
  </si>
  <si>
    <t>Геофизикийн ажлын дүн (44-45):</t>
  </si>
  <si>
    <t>Дүн (46-50):</t>
  </si>
  <si>
    <t>Тээврийн дүн (51-55):</t>
  </si>
  <si>
    <t>Лабораторийн ажлын дүн (59-84):</t>
  </si>
  <si>
    <t>Буталгааны ажлын дүн (85-86):</t>
  </si>
  <si>
    <t>Дүн (87-93):</t>
  </si>
  <si>
    <t>объект</t>
  </si>
  <si>
    <t xml:space="preserve">Оффисийн түрээс </t>
  </si>
  <si>
    <t>ICP элемент түүврээр (44 элемент)</t>
  </si>
  <si>
    <t>ICP элемент түүврээр (33 элемент )</t>
  </si>
  <si>
    <t>Дүн (84-86):</t>
  </si>
  <si>
    <t>Уул уурхай, хүнд үйлдвэрийн сайдын 2022 оны</t>
  </si>
  <si>
    <t>Нэгжийн өртөг</t>
  </si>
  <si>
    <t>Гүйцэтгэгч: "Минторесс" болон "Судалтмана" ХХК-ийн түншлэл</t>
  </si>
  <si>
    <t>Гүйцэтгэгч:</t>
  </si>
  <si>
    <t>Нягтлан бодогч</t>
  </si>
  <si>
    <t>Төслийн ахлагч</t>
  </si>
  <si>
    <t>Танилцсан:</t>
  </si>
  <si>
    <t>Хянасан:</t>
  </si>
  <si>
    <t>"Минторесс" ХХК -ийн захирал</t>
  </si>
  <si>
    <t>ҮГА-ны ГСХ-ийн даргыг түр орлон гүйцэтгэгч</t>
  </si>
  <si>
    <t>Тайлант сар</t>
  </si>
  <si>
    <t>Оны эхнээс</t>
  </si>
  <si>
    <t>тоо</t>
  </si>
  <si>
    <t xml:space="preserve"> дүн </t>
  </si>
  <si>
    <t xml:space="preserve"> дүн</t>
  </si>
  <si>
    <t>Үндэсний геологийн албаны ГСХ-ийн мэргэжилтэн</t>
  </si>
  <si>
    <t>Үндэсний геологийн албаны ЭБСТЭЗХ-ийн мэргэжилтэн</t>
  </si>
  <si>
    <t>Ш.Доржсүрэн</t>
  </si>
  <si>
    <t>Д.Эрдэнэболд</t>
  </si>
  <si>
    <t>П.Шаандар</t>
  </si>
  <si>
    <t>Р.Болд-Эрдэнэ</t>
  </si>
  <si>
    <t>Х.Ганхуяг</t>
  </si>
  <si>
    <t>И.Баттуяа</t>
  </si>
  <si>
    <t>2023 оны 01 сарын 01-ээс 01 сарын 31-ний өдрийг хүртэл</t>
  </si>
  <si>
    <t xml:space="preserve"> Төсвийн дүн:     2.996.450.815</t>
  </si>
  <si>
    <t>Улсын төсвийн хөрөнгөөр хэрэгжүүлж байгаа "Гео-Орчин-2022" төслийн                              2023 оны 1-р сарын ажлын гүйцэтгэлийн акт</t>
  </si>
  <si>
    <t>А/87 дугаар тушаалын 6 дугаар хавсралт</t>
  </si>
  <si>
    <t>Улсын төсвийн хөрөнгөөр хэрэгжүүлж байгаа "Гео-Орчин-2022" төслийн                                                  2023 оны 2-р сарын ажлын гүйцэтгэлийн акт</t>
  </si>
  <si>
    <t>2023 оны 02 сарын 01-ээс 02 сарын 28-ний өдрийг хүртэл</t>
  </si>
  <si>
    <t>Улсын төсвийн хөрөнгөөр хэрэгжүүлж байгаа "Гео-Орчин-2022" төслийн                                                  2023 оны 3-р сарын ажлын гүйцэтгэлийн акт</t>
  </si>
  <si>
    <t>2023 оны 03 сарын 01-ээс 03 сарын 31-ний өдрийг хүртэл</t>
  </si>
  <si>
    <t>Гүйцэтгэгч: "Минторес" болон "Судалтмана" ХХК-ийн түншлэл</t>
  </si>
  <si>
    <t>Улсын төсвийн хөрөнгөөр хэрэгжүүлж байгаа "Гео-Орчин-2022" төслийн                                                             2023 оны 4-р сарын ажлын гүйцэтгэлийн акт</t>
  </si>
  <si>
    <t>2023 оны 04 сарын 01-ээс 04 сарын 30-ний өдрийг хүртэл</t>
  </si>
  <si>
    <t>өмнөх сар</t>
  </si>
  <si>
    <t>Улсын төсвийн хөрөнгөөр хэрэгжүүлж байгаа "Гео-Орчин-2022" төслийн                                                             2023 оны 5-р сарын ажлын гүйцэтгэлийн акт</t>
  </si>
  <si>
    <t>2023 оны 05 сарын 01-ээс 05 сарын 31-ний өдрийг хүртэл</t>
  </si>
  <si>
    <t>Улсын төсвийн хөрөнгөөр хэрэгжүүлж байгаа "Гео-Орчин-2022" төслийн                                                             2023 оны 6-р сарын ажлын гүйцэтгэлийн акт</t>
  </si>
  <si>
    <t>2023 оны 06 сарын 01-ээс 06 сарын 30-ний өдрийг хүртэл</t>
  </si>
  <si>
    <t>Улсын төсвийн хөрөнгөөр хэрэгжүүлж байгаа "Гео-Орчин-2022" төслийн                                                             2023 оны 7-р сарын ажлын гүйцэтгэлийн акт</t>
  </si>
  <si>
    <t>2023 оны 07 сарын 01-ээс 07 сарын 30-ний өдрийг хүртэл</t>
  </si>
  <si>
    <t>Улсын төсвийн хөрөнгөөр хэрэгжүүлж байгаа "Гео-Орчин-2022" төслийн                                                             2023 оны 8-р сарын ажлын гүйцэтгэлийн акт</t>
  </si>
  <si>
    <t>2023 оны 08 сарын 01-ээс 08 сарын 31-ний өдрийг хүртэл</t>
  </si>
  <si>
    <t>Улсын төсвийн хөрөнгөөр хэрэгжүүлж байгаа "Гео-Орчин-2022" төслийн                                                             2023 оны 9-р сарын ажлын гүйцэтгэлийн акт</t>
  </si>
  <si>
    <t>2023 оны 09 сарын 01-ээс 09 сарын 30-ний өдрийг хүртэл</t>
  </si>
  <si>
    <t>ҮГА-ны даргын албан үүргийг түр орлон гүйцэтгэгч</t>
  </si>
  <si>
    <t>Б.Мөнхтөр</t>
  </si>
  <si>
    <t>Үндэсний геологийн албаны ТЗУХ-ийн УТСГ хариуцсан ажилтан</t>
  </si>
  <si>
    <t>Т.Цэрэндулам</t>
  </si>
  <si>
    <t>Улсын төсвийн хөрөнгөөр хэрэгжүүлж байгаа "Гео-Орчин-2022" төслийн                                                             2023 оны 10-р сарын ажлын гүйцэтгэлийн акт</t>
  </si>
  <si>
    <t>2023 оны 10 сарын 01-ээс 10 сарын 31-ний өдрийг хүртэл</t>
  </si>
  <si>
    <t>11 сард нэмж хийсэн</t>
  </si>
  <si>
    <t>Хээрийн мат өгөх</t>
  </si>
  <si>
    <t>Хүлээгдэж буй</t>
  </si>
  <si>
    <t>нэгжийн үнэ</t>
  </si>
  <si>
    <t>Нэгдсэн тоо ширхэг</t>
  </si>
  <si>
    <t>Нийт</t>
  </si>
  <si>
    <t>Улсын төсвийн хөрөнгөөр хэрэгжүүлж байгаа "Гео-Орчин-2022" төслийн 2023 оны 10-р сарын 27-ны өдрийн байдлаарх гүйцэтгэлийн акт</t>
  </si>
  <si>
    <t>2023 оны 01 сарын 01-ээс 11 сарын 21-ний өдрийг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</si>
</sst>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_);_(* \(#,##0.0\);_(* &quot;-&quot;?_);_(@_)"/>
    <numFmt numFmtId="167" formatCode="_(* #,##0_);_(* \(#,##0\);_(* &quot;-&quot;?_);_(@_)"/>
    <numFmt numFmtId="168" formatCode="_-* #,##0.0_-;\-* #,##0.0_-;_-* &quot;-&quot;??_-;_-@_-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2" fontId="5" fillId="0" borderId="0" xfId="0" applyNumberFormat="1" applyFont="1"/>
    <xf numFmtId="4" fontId="6" fillId="0" borderId="0" xfId="0" applyNumberFormat="1" applyFont="1"/>
    <xf numFmtId="0" fontId="5" fillId="0" borderId="0" xfId="0" applyFont="1" applyAlignment="1">
      <alignment vertical="center"/>
    </xf>
    <xf numFmtId="165" fontId="2" fillId="0" borderId="1" xfId="1" applyNumberFormat="1" applyFont="1" applyBorder="1" applyAlignment="1">
      <alignment horizontal="right" wrapText="1"/>
    </xf>
    <xf numFmtId="165" fontId="2" fillId="0" borderId="1" xfId="1" applyNumberFormat="1" applyFont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3" fillId="4" borderId="1" xfId="1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/>
    </xf>
    <xf numFmtId="9" fontId="4" fillId="0" borderId="0" xfId="2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/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165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4" borderId="1" xfId="0" applyFont="1" applyFill="1" applyBorder="1"/>
    <xf numFmtId="165" fontId="6" fillId="4" borderId="1" xfId="0" applyNumberFormat="1" applyFont="1" applyFill="1" applyBorder="1"/>
    <xf numFmtId="165" fontId="2" fillId="4" borderId="1" xfId="1" applyNumberFormat="1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/>
    <xf numFmtId="166" fontId="6" fillId="0" borderId="1" xfId="0" applyNumberFormat="1" applyFont="1" applyBorder="1"/>
    <xf numFmtId="166" fontId="6" fillId="4" borderId="1" xfId="0" applyNumberFormat="1" applyFont="1" applyFill="1" applyBorder="1"/>
    <xf numFmtId="0" fontId="5" fillId="0" borderId="0" xfId="0" applyFont="1"/>
    <xf numFmtId="167" fontId="6" fillId="0" borderId="1" xfId="0" applyNumberFormat="1" applyFont="1" applyBorder="1"/>
    <xf numFmtId="167" fontId="6" fillId="4" borderId="1" xfId="0" applyNumberFormat="1" applyFont="1" applyFill="1" applyBorder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1" fontId="2" fillId="0" borderId="1" xfId="0" applyNumberFormat="1" applyFont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/>
    <xf numFmtId="165" fontId="4" fillId="0" borderId="1" xfId="1" applyNumberFormat="1" applyFont="1" applyFill="1" applyBorder="1" applyAlignment="1">
      <alignment horizontal="right"/>
    </xf>
    <xf numFmtId="0" fontId="4" fillId="0" borderId="1" xfId="0" applyFont="1" applyBorder="1"/>
    <xf numFmtId="165" fontId="4" fillId="0" borderId="1" xfId="0" applyNumberFormat="1" applyFont="1" applyBorder="1"/>
    <xf numFmtId="164" fontId="4" fillId="0" borderId="1" xfId="1" applyNumberFormat="1" applyFont="1" applyFill="1" applyBorder="1"/>
    <xf numFmtId="168" fontId="6" fillId="0" borderId="1" xfId="1" applyNumberFormat="1" applyFont="1" applyBorder="1"/>
    <xf numFmtId="43" fontId="6" fillId="0" borderId="1" xfId="1" applyFont="1" applyBorder="1"/>
    <xf numFmtId="0" fontId="6" fillId="0" borderId="1" xfId="0" applyFont="1" applyBorder="1" applyAlignment="1">
      <alignment horizontal="right"/>
    </xf>
    <xf numFmtId="0" fontId="8" fillId="0" borderId="0" xfId="0" applyFont="1"/>
    <xf numFmtId="2" fontId="10" fillId="4" borderId="1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right" wrapText="1"/>
    </xf>
    <xf numFmtId="0" fontId="8" fillId="0" borderId="1" xfId="0" applyFont="1" applyBorder="1"/>
    <xf numFmtId="165" fontId="8" fillId="0" borderId="1" xfId="0" applyNumberFormat="1" applyFont="1" applyBorder="1"/>
    <xf numFmtId="2" fontId="11" fillId="2" borderId="1" xfId="0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right"/>
    </xf>
    <xf numFmtId="165" fontId="8" fillId="4" borderId="1" xfId="0" applyNumberFormat="1" applyFont="1" applyFill="1" applyBorder="1"/>
    <xf numFmtId="0" fontId="8" fillId="4" borderId="1" xfId="0" applyFont="1" applyFill="1" applyBorder="1"/>
    <xf numFmtId="164" fontId="8" fillId="0" borderId="1" xfId="1" applyNumberFormat="1" applyFont="1" applyBorder="1"/>
    <xf numFmtId="165" fontId="11" fillId="0" borderId="1" xfId="1" applyNumberFormat="1" applyFont="1" applyBorder="1" applyAlignment="1">
      <alignment horizontal="right"/>
    </xf>
    <xf numFmtId="43" fontId="8" fillId="0" borderId="1" xfId="1" applyFont="1" applyBorder="1"/>
    <xf numFmtId="165" fontId="11" fillId="4" borderId="1" xfId="1" applyNumberFormat="1" applyFont="1" applyFill="1" applyBorder="1" applyAlignment="1">
      <alignment horizontal="right"/>
    </xf>
    <xf numFmtId="2" fontId="11" fillId="0" borderId="1" xfId="0" applyNumberFormat="1" applyFont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right"/>
    </xf>
    <xf numFmtId="0" fontId="12" fillId="0" borderId="1" xfId="0" applyFont="1" applyBorder="1"/>
    <xf numFmtId="164" fontId="12" fillId="0" borderId="1" xfId="1" applyNumberFormat="1" applyFont="1" applyFill="1" applyBorder="1"/>
    <xf numFmtId="165" fontId="12" fillId="0" borderId="1" xfId="0" applyNumberFormat="1" applyFont="1" applyBorder="1"/>
    <xf numFmtId="2" fontId="10" fillId="2" borderId="1" xfId="0" applyNumberFormat="1" applyFont="1" applyFill="1" applyBorder="1" applyAlignment="1">
      <alignment horizontal="center" vertical="center"/>
    </xf>
    <xf numFmtId="165" fontId="10" fillId="4" borderId="1" xfId="1" applyNumberFormat="1" applyFont="1" applyFill="1" applyBorder="1" applyAlignment="1">
      <alignment horizontal="right"/>
    </xf>
    <xf numFmtId="2" fontId="10" fillId="4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/>
    </xf>
    <xf numFmtId="165" fontId="11" fillId="0" borderId="1" xfId="1" applyNumberFormat="1" applyFont="1" applyFill="1" applyBorder="1" applyAlignment="1">
      <alignment horizontal="right"/>
    </xf>
    <xf numFmtId="165" fontId="10" fillId="2" borderId="1" xfId="1" applyNumberFormat="1" applyFont="1" applyFill="1" applyBorder="1" applyAlignment="1">
      <alignment horizontal="right"/>
    </xf>
    <xf numFmtId="167" fontId="8" fillId="0" borderId="1" xfId="0" applyNumberFormat="1" applyFont="1" applyBorder="1"/>
    <xf numFmtId="164" fontId="8" fillId="4" borderId="1" xfId="0" applyNumberFormat="1" applyFont="1" applyFill="1" applyBorder="1"/>
    <xf numFmtId="167" fontId="8" fillId="4" borderId="1" xfId="0" applyNumberFormat="1" applyFont="1" applyFill="1" applyBorder="1"/>
    <xf numFmtId="164" fontId="6" fillId="0" borderId="0" xfId="0" applyNumberFormat="1" applyFont="1"/>
    <xf numFmtId="2" fontId="10" fillId="4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9" fillId="4" borderId="1" xfId="0" applyNumberFormat="1" applyFont="1" applyFill="1" applyBorder="1"/>
    <xf numFmtId="167" fontId="9" fillId="4" borderId="1" xfId="0" applyNumberFormat="1" applyFont="1" applyFill="1" applyBorder="1"/>
    <xf numFmtId="0" fontId="0" fillId="0" borderId="1" xfId="0" applyBorder="1" applyAlignment="1"/>
    <xf numFmtId="0" fontId="0" fillId="0" borderId="6" xfId="0" applyBorder="1" applyAlignment="1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165" fontId="11" fillId="0" borderId="3" xfId="1" applyNumberFormat="1" applyFont="1" applyBorder="1" applyAlignment="1">
      <alignment horizontal="right"/>
    </xf>
    <xf numFmtId="0" fontId="0" fillId="0" borderId="3" xfId="0" applyBorder="1" applyAlignment="1"/>
    <xf numFmtId="164" fontId="11" fillId="3" borderId="13" xfId="1" applyNumberFormat="1" applyFont="1" applyFill="1" applyBorder="1" applyAlignment="1">
      <alignment horizontal="center" vertical="center"/>
    </xf>
    <xf numFmtId="164" fontId="0" fillId="0" borderId="13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2" fontId="11" fillId="3" borderId="13" xfId="0" applyNumberFormat="1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164" fontId="0" fillId="0" borderId="14" xfId="1" applyNumberFormat="1" applyFont="1" applyBorder="1" applyAlignment="1">
      <alignment horizontal="center" vertical="center"/>
    </xf>
    <xf numFmtId="0" fontId="0" fillId="0" borderId="8" xfId="0" applyBorder="1" applyAlignment="1"/>
    <xf numFmtId="0" fontId="13" fillId="0" borderId="15" xfId="0" applyFont="1" applyBorder="1" applyAlignment="1">
      <alignment horizontal="center" vertical="center"/>
    </xf>
    <xf numFmtId="164" fontId="0" fillId="0" borderId="16" xfId="1" applyNumberFormat="1" applyFont="1" applyBorder="1" applyAlignment="1">
      <alignment horizontal="center" vertical="center" textRotation="90"/>
    </xf>
    <xf numFmtId="0" fontId="0" fillId="0" borderId="16" xfId="0" applyBorder="1"/>
    <xf numFmtId="0" fontId="0" fillId="0" borderId="17" xfId="0" applyBorder="1"/>
    <xf numFmtId="0" fontId="0" fillId="0" borderId="13" xfId="0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2" fontId="11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2" fontId="3" fillId="6" borderId="2" xfId="0" applyNumberFormat="1" applyFont="1" applyFill="1" applyBorder="1" applyAlignment="1">
      <alignment horizontal="center" vertical="center"/>
    </xf>
    <xf numFmtId="2" fontId="3" fillId="6" borderId="3" xfId="0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5" xfId="0" applyNumberFormat="1" applyFont="1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right"/>
    </xf>
    <xf numFmtId="2" fontId="10" fillId="6" borderId="2" xfId="0" applyNumberFormat="1" applyFont="1" applyFill="1" applyBorder="1" applyAlignment="1">
      <alignment horizontal="center" vertical="center"/>
    </xf>
    <xf numFmtId="2" fontId="10" fillId="6" borderId="3" xfId="0" applyNumberFormat="1" applyFont="1" applyFill="1" applyBorder="1" applyAlignment="1">
      <alignment horizontal="center" vertical="center"/>
    </xf>
    <xf numFmtId="2" fontId="10" fillId="4" borderId="4" xfId="0" applyNumberFormat="1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2" fontId="10" fillId="4" borderId="7" xfId="0" applyNumberFormat="1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 wrapText="1"/>
    </xf>
    <xf numFmtId="2" fontId="10" fillId="4" borderId="3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2" fontId="10" fillId="4" borderId="8" xfId="0" applyNumberFormat="1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right" vertical="center"/>
    </xf>
    <xf numFmtId="2" fontId="11" fillId="3" borderId="1" xfId="0" applyNumberFormat="1" applyFont="1" applyFill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2" fontId="10" fillId="4" borderId="1" xfId="0" applyNumberFormat="1" applyFont="1" applyFill="1" applyBorder="1" applyAlignment="1">
      <alignment horizontal="right" vertical="center"/>
    </xf>
    <xf numFmtId="2" fontId="10" fillId="4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10" xfId="1" applyNumberFormat="1" applyFont="1" applyBorder="1" applyAlignment="1">
      <alignment horizontal="center" vertical="center"/>
    </xf>
    <xf numFmtId="164" fontId="0" fillId="0" borderId="1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vertical="center" wrapText="1"/>
    </xf>
    <xf numFmtId="2" fontId="11" fillId="0" borderId="3" xfId="0" applyNumberFormat="1" applyFont="1" applyBorder="1" applyAlignment="1">
      <alignment vertical="center" wrapText="1"/>
    </xf>
    <xf numFmtId="0" fontId="9" fillId="4" borderId="1" xfId="0" applyFont="1" applyFill="1" applyBorder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D820-2188-42AC-ADFC-842693DB0EA2}">
  <sheetPr>
    <pageSetUpPr fitToPage="1"/>
  </sheetPr>
  <dimension ref="B1:J137"/>
  <sheetViews>
    <sheetView workbookViewId="0">
      <selection activeCell="N68" sqref="N68"/>
    </sheetView>
  </sheetViews>
  <sheetFormatPr defaultColWidth="8.85546875" defaultRowHeight="12.75" x14ac:dyDescent="0.2"/>
  <cols>
    <col min="1" max="1" width="8.85546875" style="11"/>
    <col min="2" max="2" width="4.28515625" style="11" bestFit="1" customWidth="1"/>
    <col min="3" max="3" width="8.85546875" style="11"/>
    <col min="4" max="4" width="34.5703125" style="11" customWidth="1"/>
    <col min="5" max="5" width="10.140625" style="11" bestFit="1" customWidth="1"/>
    <col min="6" max="6" width="10.28515625" style="11" bestFit="1" customWidth="1"/>
    <col min="7" max="7" width="8.85546875" style="11" customWidth="1"/>
    <col min="8" max="8" width="12.85546875" style="11" bestFit="1" customWidth="1"/>
    <col min="9" max="9" width="8.85546875" style="11"/>
    <col min="10" max="10" width="12.85546875" style="11" bestFit="1" customWidth="1"/>
    <col min="11" max="16384" width="8.85546875" style="11"/>
  </cols>
  <sheetData>
    <row r="1" spans="2:10" x14ac:dyDescent="0.2">
      <c r="B1" s="137" t="s">
        <v>136</v>
      </c>
      <c r="C1" s="137"/>
      <c r="D1" s="137"/>
      <c r="E1" s="137"/>
      <c r="F1" s="137"/>
      <c r="G1" s="137"/>
      <c r="H1" s="137"/>
      <c r="I1" s="137"/>
      <c r="J1" s="137"/>
    </row>
    <row r="2" spans="2:10" x14ac:dyDescent="0.2">
      <c r="B2" s="138" t="s">
        <v>162</v>
      </c>
      <c r="C2" s="138"/>
      <c r="D2" s="138"/>
      <c r="E2" s="138"/>
      <c r="F2" s="138"/>
      <c r="G2" s="138"/>
      <c r="H2" s="138"/>
      <c r="I2" s="138"/>
      <c r="J2" s="138"/>
    </row>
    <row r="3" spans="2:10" ht="7.15" customHeight="1" x14ac:dyDescent="0.2">
      <c r="B3" s="138"/>
      <c r="C3" s="138"/>
      <c r="D3" s="138"/>
      <c r="E3" s="138"/>
      <c r="F3" s="138"/>
    </row>
    <row r="4" spans="2:10" ht="27.75" customHeight="1" x14ac:dyDescent="0.2">
      <c r="C4" s="45"/>
      <c r="D4" s="139" t="s">
        <v>161</v>
      </c>
      <c r="E4" s="139"/>
      <c r="F4" s="139"/>
      <c r="G4" s="139"/>
      <c r="H4" s="139"/>
      <c r="I4" s="45"/>
      <c r="J4" s="45"/>
    </row>
    <row r="5" spans="2:10" ht="11.25" customHeight="1" x14ac:dyDescent="0.2">
      <c r="B5" s="15"/>
      <c r="C5" s="15"/>
      <c r="D5" s="15"/>
      <c r="E5" s="138" t="s">
        <v>159</v>
      </c>
      <c r="F5" s="138"/>
      <c r="G5" s="138"/>
      <c r="H5" s="138"/>
      <c r="I5" s="138"/>
      <c r="J5" s="138"/>
    </row>
    <row r="6" spans="2:10" ht="12" customHeight="1" x14ac:dyDescent="0.2">
      <c r="B6" s="15"/>
      <c r="C6" s="15"/>
      <c r="D6" s="15"/>
      <c r="E6" s="29"/>
      <c r="F6" s="29"/>
      <c r="G6" s="29"/>
      <c r="H6" s="140" t="s">
        <v>160</v>
      </c>
      <c r="I6" s="140"/>
      <c r="J6" s="140"/>
    </row>
    <row r="7" spans="2:10" x14ac:dyDescent="0.2">
      <c r="B7" s="12"/>
      <c r="C7" s="11" t="s">
        <v>138</v>
      </c>
      <c r="D7" s="13"/>
      <c r="E7" s="14"/>
    </row>
    <row r="8" spans="2:10" ht="6" customHeight="1" x14ac:dyDescent="0.2">
      <c r="B8" s="12"/>
      <c r="D8" s="13"/>
      <c r="E8" s="14"/>
    </row>
    <row r="9" spans="2:10" ht="25.5" customHeight="1" x14ac:dyDescent="0.2">
      <c r="B9" s="151" t="s">
        <v>0</v>
      </c>
      <c r="C9" s="147" t="s">
        <v>1</v>
      </c>
      <c r="D9" s="148"/>
      <c r="E9" s="142" t="s">
        <v>2</v>
      </c>
      <c r="F9" s="144" t="s">
        <v>137</v>
      </c>
      <c r="G9" s="145" t="s">
        <v>146</v>
      </c>
      <c r="H9" s="145"/>
      <c r="I9" s="146" t="s">
        <v>147</v>
      </c>
      <c r="J9" s="146"/>
    </row>
    <row r="10" spans="2:10" ht="24" customHeight="1" x14ac:dyDescent="0.2">
      <c r="B10" s="152"/>
      <c r="C10" s="149"/>
      <c r="D10" s="150"/>
      <c r="E10" s="143"/>
      <c r="F10" s="144"/>
      <c r="G10" s="31" t="s">
        <v>148</v>
      </c>
      <c r="H10" s="31" t="s">
        <v>149</v>
      </c>
      <c r="I10" s="31" t="s">
        <v>148</v>
      </c>
      <c r="J10" s="31" t="s">
        <v>150</v>
      </c>
    </row>
    <row r="11" spans="2:10" x14ac:dyDescent="0.2">
      <c r="B11" s="2">
        <v>0</v>
      </c>
      <c r="C11" s="141">
        <v>1</v>
      </c>
      <c r="D11" s="141"/>
      <c r="E11" s="2">
        <v>2</v>
      </c>
      <c r="F11" s="2">
        <v>3</v>
      </c>
      <c r="G11" s="34">
        <v>4</v>
      </c>
      <c r="H11" s="34">
        <v>5</v>
      </c>
      <c r="I11" s="34">
        <v>6</v>
      </c>
      <c r="J11" s="34">
        <v>7</v>
      </c>
    </row>
    <row r="12" spans="2:10" x14ac:dyDescent="0.2">
      <c r="B12" s="2">
        <v>1</v>
      </c>
      <c r="C12" s="130" t="s">
        <v>3</v>
      </c>
      <c r="D12" s="130"/>
      <c r="E12" s="1" t="s">
        <v>4</v>
      </c>
      <c r="F12" s="16">
        <v>80000</v>
      </c>
      <c r="G12" s="32">
        <v>110</v>
      </c>
      <c r="H12" s="33">
        <f>G12*F12</f>
        <v>8800000</v>
      </c>
      <c r="I12" s="32">
        <f>G12</f>
        <v>110</v>
      </c>
      <c r="J12" s="33">
        <f>I12*F12</f>
        <v>8800000</v>
      </c>
    </row>
    <row r="13" spans="2:10" x14ac:dyDescent="0.2">
      <c r="B13" s="2">
        <v>2</v>
      </c>
      <c r="C13" s="136" t="s">
        <v>5</v>
      </c>
      <c r="D13" s="136"/>
      <c r="E13" s="1" t="s">
        <v>6</v>
      </c>
      <c r="F13" s="16">
        <v>80000</v>
      </c>
      <c r="G13" s="32"/>
      <c r="H13" s="33">
        <f t="shared" ref="H13:J76" si="0">G13*F13</f>
        <v>0</v>
      </c>
      <c r="I13" s="32"/>
      <c r="J13" s="33">
        <f t="shared" ref="J13:J16" si="1">I13*F13</f>
        <v>0</v>
      </c>
    </row>
    <row r="14" spans="2:10" x14ac:dyDescent="0.2">
      <c r="B14" s="2">
        <v>3</v>
      </c>
      <c r="C14" s="136" t="s">
        <v>7</v>
      </c>
      <c r="D14" s="136"/>
      <c r="E14" s="1" t="s">
        <v>4</v>
      </c>
      <c r="F14" s="16">
        <v>80000</v>
      </c>
      <c r="G14" s="32">
        <v>44</v>
      </c>
      <c r="H14" s="33">
        <f t="shared" si="0"/>
        <v>3520000</v>
      </c>
      <c r="I14" s="32">
        <f t="shared" ref="I14" si="2">G14</f>
        <v>44</v>
      </c>
      <c r="J14" s="33">
        <f t="shared" si="1"/>
        <v>3520000</v>
      </c>
    </row>
    <row r="15" spans="2:10" hidden="1" x14ac:dyDescent="0.2">
      <c r="B15" s="2">
        <v>4</v>
      </c>
      <c r="C15" s="130" t="s">
        <v>8</v>
      </c>
      <c r="D15" s="130"/>
      <c r="E15" s="1" t="s">
        <v>4</v>
      </c>
      <c r="F15" s="16">
        <v>80000</v>
      </c>
      <c r="G15" s="32"/>
      <c r="H15" s="33">
        <f t="shared" si="0"/>
        <v>0</v>
      </c>
      <c r="I15" s="32"/>
      <c r="J15" s="33">
        <f t="shared" si="1"/>
        <v>0</v>
      </c>
    </row>
    <row r="16" spans="2:10" hidden="1" x14ac:dyDescent="0.2">
      <c r="B16" s="2">
        <v>5</v>
      </c>
      <c r="C16" s="130" t="s">
        <v>9</v>
      </c>
      <c r="D16" s="130"/>
      <c r="E16" s="1" t="s">
        <v>4</v>
      </c>
      <c r="F16" s="16">
        <v>80000</v>
      </c>
      <c r="G16" s="32"/>
      <c r="H16" s="33">
        <f t="shared" si="0"/>
        <v>0</v>
      </c>
      <c r="I16" s="32"/>
      <c r="J16" s="33">
        <f t="shared" si="1"/>
        <v>0</v>
      </c>
    </row>
    <row r="17" spans="2:10" x14ac:dyDescent="0.2">
      <c r="B17" s="2"/>
      <c r="C17" s="128" t="s">
        <v>121</v>
      </c>
      <c r="D17" s="128"/>
      <c r="E17" s="3"/>
      <c r="F17" s="18"/>
      <c r="G17" s="35"/>
      <c r="H17" s="36">
        <f>SUM(H12:H16)</f>
        <v>12320000</v>
      </c>
      <c r="I17" s="35"/>
      <c r="J17" s="36">
        <f>SUM(J12:J16)</f>
        <v>12320000</v>
      </c>
    </row>
    <row r="18" spans="2:10" hidden="1" x14ac:dyDescent="0.2">
      <c r="B18" s="2">
        <v>6</v>
      </c>
      <c r="C18" s="130" t="s">
        <v>10</v>
      </c>
      <c r="D18" s="130"/>
      <c r="E18" s="1" t="s">
        <v>11</v>
      </c>
      <c r="F18" s="16">
        <v>10000</v>
      </c>
      <c r="G18" s="32"/>
      <c r="H18" s="33">
        <f t="shared" si="0"/>
        <v>0</v>
      </c>
      <c r="I18" s="32"/>
      <c r="J18" s="32"/>
    </row>
    <row r="19" spans="2:10" hidden="1" x14ac:dyDescent="0.2">
      <c r="B19" s="2">
        <v>7</v>
      </c>
      <c r="C19" s="130" t="s">
        <v>12</v>
      </c>
      <c r="D19" s="130"/>
      <c r="E19" s="1" t="s">
        <v>11</v>
      </c>
      <c r="F19" s="16">
        <v>30000</v>
      </c>
      <c r="G19" s="32"/>
      <c r="H19" s="33">
        <f t="shared" si="0"/>
        <v>0</v>
      </c>
      <c r="I19" s="32"/>
      <c r="J19" s="32"/>
    </row>
    <row r="20" spans="2:10" hidden="1" x14ac:dyDescent="0.2">
      <c r="B20" s="2">
        <v>8</v>
      </c>
      <c r="C20" s="130" t="s">
        <v>13</v>
      </c>
      <c r="D20" s="130"/>
      <c r="E20" s="1" t="s">
        <v>11</v>
      </c>
      <c r="F20" s="16">
        <v>35000</v>
      </c>
      <c r="G20" s="32"/>
      <c r="H20" s="33">
        <f t="shared" si="0"/>
        <v>0</v>
      </c>
      <c r="I20" s="32"/>
      <c r="J20" s="32"/>
    </row>
    <row r="21" spans="2:10" hidden="1" x14ac:dyDescent="0.2">
      <c r="B21" s="2">
        <v>9</v>
      </c>
      <c r="C21" s="130" t="s">
        <v>14</v>
      </c>
      <c r="D21" s="130"/>
      <c r="E21" s="1" t="s">
        <v>15</v>
      </c>
      <c r="F21" s="17">
        <v>40000</v>
      </c>
      <c r="G21" s="32"/>
      <c r="H21" s="33">
        <f t="shared" si="0"/>
        <v>0</v>
      </c>
      <c r="I21" s="32"/>
      <c r="J21" s="32"/>
    </row>
    <row r="22" spans="2:10" hidden="1" x14ac:dyDescent="0.2">
      <c r="B22" s="2">
        <v>10</v>
      </c>
      <c r="C22" s="130" t="s">
        <v>16</v>
      </c>
      <c r="D22" s="130"/>
      <c r="E22" s="1" t="s">
        <v>17</v>
      </c>
      <c r="F22" s="16">
        <v>40000</v>
      </c>
      <c r="G22" s="32"/>
      <c r="H22" s="33">
        <f t="shared" si="0"/>
        <v>0</v>
      </c>
      <c r="I22" s="32"/>
      <c r="J22" s="32"/>
    </row>
    <row r="23" spans="2:10" hidden="1" x14ac:dyDescent="0.2">
      <c r="B23" s="2">
        <v>11</v>
      </c>
      <c r="C23" s="130" t="s">
        <v>18</v>
      </c>
      <c r="D23" s="130"/>
      <c r="E23" s="1" t="s">
        <v>19</v>
      </c>
      <c r="F23" s="16">
        <v>200000</v>
      </c>
      <c r="G23" s="32"/>
      <c r="H23" s="33">
        <f t="shared" si="0"/>
        <v>0</v>
      </c>
      <c r="I23" s="32"/>
      <c r="J23" s="32"/>
    </row>
    <row r="24" spans="2:10" hidden="1" x14ac:dyDescent="0.2">
      <c r="B24" s="2">
        <v>12</v>
      </c>
      <c r="C24" s="130" t="s">
        <v>20</v>
      </c>
      <c r="D24" s="130"/>
      <c r="E24" s="1" t="s">
        <v>15</v>
      </c>
      <c r="F24" s="16">
        <v>2000000</v>
      </c>
      <c r="G24" s="32"/>
      <c r="H24" s="33">
        <f t="shared" si="0"/>
        <v>0</v>
      </c>
      <c r="I24" s="32"/>
      <c r="J24" s="32"/>
    </row>
    <row r="25" spans="2:10" hidden="1" x14ac:dyDescent="0.2">
      <c r="B25" s="2">
        <v>13</v>
      </c>
      <c r="C25" s="130" t="s">
        <v>21</v>
      </c>
      <c r="D25" s="130"/>
      <c r="E25" s="1" t="s">
        <v>11</v>
      </c>
      <c r="F25" s="16">
        <v>40000</v>
      </c>
      <c r="G25" s="32"/>
      <c r="H25" s="33">
        <f t="shared" si="0"/>
        <v>0</v>
      </c>
      <c r="I25" s="32"/>
      <c r="J25" s="32"/>
    </row>
    <row r="26" spans="2:10" hidden="1" x14ac:dyDescent="0.2">
      <c r="B26" s="2">
        <v>14</v>
      </c>
      <c r="C26" s="130" t="s">
        <v>22</v>
      </c>
      <c r="D26" s="130"/>
      <c r="E26" s="1" t="s">
        <v>17</v>
      </c>
      <c r="F26" s="16">
        <v>96000</v>
      </c>
      <c r="G26" s="32"/>
      <c r="H26" s="33">
        <f t="shared" si="0"/>
        <v>0</v>
      </c>
      <c r="I26" s="32"/>
      <c r="J26" s="32"/>
    </row>
    <row r="27" spans="2:10" hidden="1" x14ac:dyDescent="0.2">
      <c r="B27" s="2">
        <v>15</v>
      </c>
      <c r="C27" s="130" t="s">
        <v>23</v>
      </c>
      <c r="D27" s="130"/>
      <c r="E27" s="1" t="s">
        <v>131</v>
      </c>
      <c r="F27" s="16">
        <v>60000</v>
      </c>
      <c r="G27" s="32"/>
      <c r="H27" s="33">
        <f t="shared" si="0"/>
        <v>0</v>
      </c>
      <c r="I27" s="32"/>
      <c r="J27" s="32"/>
    </row>
    <row r="28" spans="2:10" hidden="1" x14ac:dyDescent="0.2">
      <c r="B28" s="2">
        <v>16</v>
      </c>
      <c r="C28" s="130" t="s">
        <v>24</v>
      </c>
      <c r="D28" s="130"/>
      <c r="E28" s="1" t="s">
        <v>25</v>
      </c>
      <c r="F28" s="16">
        <v>120000</v>
      </c>
      <c r="G28" s="32"/>
      <c r="H28" s="33">
        <f t="shared" si="0"/>
        <v>0</v>
      </c>
      <c r="I28" s="32"/>
      <c r="J28" s="32"/>
    </row>
    <row r="29" spans="2:10" hidden="1" x14ac:dyDescent="0.2">
      <c r="B29" s="2"/>
      <c r="C29" s="128" t="s">
        <v>122</v>
      </c>
      <c r="D29" s="128"/>
      <c r="E29" s="3"/>
      <c r="F29" s="37"/>
      <c r="G29" s="35"/>
      <c r="H29" s="36">
        <f>SUM(H18:H28)</f>
        <v>0</v>
      </c>
      <c r="I29" s="35"/>
      <c r="J29" s="35"/>
    </row>
    <row r="30" spans="2:10" hidden="1" x14ac:dyDescent="0.2">
      <c r="B30" s="2">
        <v>17</v>
      </c>
      <c r="C30" s="130" t="s">
        <v>26</v>
      </c>
      <c r="D30" s="130"/>
      <c r="E30" s="4" t="s">
        <v>27</v>
      </c>
      <c r="F30" s="16">
        <v>18000</v>
      </c>
      <c r="G30" s="32"/>
      <c r="H30" s="33">
        <f t="shared" si="0"/>
        <v>0</v>
      </c>
      <c r="I30" s="32"/>
      <c r="J30" s="32"/>
    </row>
    <row r="31" spans="2:10" hidden="1" x14ac:dyDescent="0.2">
      <c r="B31" s="2">
        <v>18</v>
      </c>
      <c r="C31" s="130" t="s">
        <v>28</v>
      </c>
      <c r="D31" s="130"/>
      <c r="E31" s="4" t="s">
        <v>29</v>
      </c>
      <c r="F31" s="16">
        <v>17000</v>
      </c>
      <c r="G31" s="32"/>
      <c r="H31" s="33">
        <f t="shared" si="0"/>
        <v>0</v>
      </c>
      <c r="I31" s="32"/>
      <c r="J31" s="32"/>
    </row>
    <row r="32" spans="2:10" hidden="1" x14ac:dyDescent="0.2">
      <c r="B32" s="2">
        <v>19</v>
      </c>
      <c r="C32" s="130" t="s">
        <v>30</v>
      </c>
      <c r="D32" s="130"/>
      <c r="E32" s="4" t="s">
        <v>27</v>
      </c>
      <c r="F32" s="16">
        <v>7500</v>
      </c>
      <c r="G32" s="32"/>
      <c r="H32" s="33">
        <f t="shared" si="0"/>
        <v>0</v>
      </c>
      <c r="I32" s="32"/>
      <c r="J32" s="32"/>
    </row>
    <row r="33" spans="2:10" hidden="1" x14ac:dyDescent="0.2">
      <c r="B33" s="2">
        <v>20</v>
      </c>
      <c r="C33" s="130" t="s">
        <v>31</v>
      </c>
      <c r="D33" s="130"/>
      <c r="E33" s="4" t="s">
        <v>29</v>
      </c>
      <c r="F33" s="16">
        <v>180000</v>
      </c>
      <c r="G33" s="32"/>
      <c r="H33" s="33">
        <f t="shared" si="0"/>
        <v>0</v>
      </c>
      <c r="I33" s="32"/>
      <c r="J33" s="32"/>
    </row>
    <row r="34" spans="2:10" hidden="1" x14ac:dyDescent="0.2">
      <c r="B34" s="2">
        <v>21</v>
      </c>
      <c r="C34" s="130" t="s">
        <v>32</v>
      </c>
      <c r="D34" s="130"/>
      <c r="E34" s="4" t="s">
        <v>33</v>
      </c>
      <c r="F34" s="16">
        <v>2000000</v>
      </c>
      <c r="G34" s="32"/>
      <c r="H34" s="33">
        <f t="shared" si="0"/>
        <v>0</v>
      </c>
      <c r="I34" s="32"/>
      <c r="J34" s="32"/>
    </row>
    <row r="35" spans="2:10" hidden="1" x14ac:dyDescent="0.2">
      <c r="B35" s="2">
        <v>22</v>
      </c>
      <c r="C35" s="130" t="s">
        <v>34</v>
      </c>
      <c r="D35" s="130"/>
      <c r="E35" s="4" t="s">
        <v>15</v>
      </c>
      <c r="F35" s="16">
        <v>350000</v>
      </c>
      <c r="G35" s="32"/>
      <c r="H35" s="33">
        <f t="shared" si="0"/>
        <v>0</v>
      </c>
      <c r="I35" s="32"/>
      <c r="J35" s="32"/>
    </row>
    <row r="36" spans="2:10" hidden="1" x14ac:dyDescent="0.2">
      <c r="B36" s="2"/>
      <c r="C36" s="128" t="s">
        <v>123</v>
      </c>
      <c r="D36" s="128"/>
      <c r="E36" s="3"/>
      <c r="F36" s="37"/>
      <c r="G36" s="35"/>
      <c r="H36" s="36">
        <f>SUM(H30:H35)</f>
        <v>0</v>
      </c>
      <c r="I36" s="35"/>
      <c r="J36" s="35"/>
    </row>
    <row r="37" spans="2:10" hidden="1" x14ac:dyDescent="0.2">
      <c r="B37" s="2">
        <v>23</v>
      </c>
      <c r="C37" s="135" t="s">
        <v>35</v>
      </c>
      <c r="D37" s="135"/>
      <c r="E37" s="5" t="s">
        <v>36</v>
      </c>
      <c r="F37" s="17">
        <v>17000</v>
      </c>
      <c r="G37" s="32"/>
      <c r="H37" s="33">
        <f t="shared" si="0"/>
        <v>0</v>
      </c>
      <c r="I37" s="32"/>
      <c r="J37" s="32"/>
    </row>
    <row r="38" spans="2:10" hidden="1" x14ac:dyDescent="0.2">
      <c r="B38" s="2">
        <v>24</v>
      </c>
      <c r="C38" s="135" t="s">
        <v>37</v>
      </c>
      <c r="D38" s="135"/>
      <c r="E38" s="5" t="s">
        <v>38</v>
      </c>
      <c r="F38" s="17">
        <v>64000</v>
      </c>
      <c r="G38" s="32"/>
      <c r="H38" s="33">
        <f t="shared" si="0"/>
        <v>0</v>
      </c>
      <c r="I38" s="32"/>
      <c r="J38" s="32"/>
    </row>
    <row r="39" spans="2:10" hidden="1" x14ac:dyDescent="0.2">
      <c r="B39" s="2">
        <v>25</v>
      </c>
      <c r="C39" s="135" t="s">
        <v>39</v>
      </c>
      <c r="D39" s="135"/>
      <c r="E39" s="5" t="s">
        <v>38</v>
      </c>
      <c r="F39" s="17">
        <v>58000</v>
      </c>
      <c r="G39" s="32"/>
      <c r="H39" s="33">
        <f t="shared" si="0"/>
        <v>0</v>
      </c>
      <c r="I39" s="32"/>
      <c r="J39" s="32"/>
    </row>
    <row r="40" spans="2:10" hidden="1" x14ac:dyDescent="0.2">
      <c r="B40" s="2">
        <v>26</v>
      </c>
      <c r="C40" s="135" t="s">
        <v>40</v>
      </c>
      <c r="D40" s="135"/>
      <c r="E40" s="5" t="s">
        <v>38</v>
      </c>
      <c r="F40" s="17">
        <v>18000</v>
      </c>
      <c r="G40" s="32"/>
      <c r="H40" s="33">
        <f t="shared" si="0"/>
        <v>0</v>
      </c>
      <c r="I40" s="32"/>
      <c r="J40" s="32"/>
    </row>
    <row r="41" spans="2:10" hidden="1" x14ac:dyDescent="0.2">
      <c r="B41" s="2">
        <v>27</v>
      </c>
      <c r="C41" s="135" t="s">
        <v>41</v>
      </c>
      <c r="D41" s="135"/>
      <c r="E41" s="5" t="s">
        <v>38</v>
      </c>
      <c r="F41" s="17">
        <v>15000</v>
      </c>
      <c r="G41" s="32"/>
      <c r="H41" s="33">
        <f t="shared" si="0"/>
        <v>0</v>
      </c>
      <c r="I41" s="32"/>
      <c r="J41" s="32"/>
    </row>
    <row r="42" spans="2:10" hidden="1" x14ac:dyDescent="0.2">
      <c r="B42" s="2">
        <v>28</v>
      </c>
      <c r="C42" s="135" t="s">
        <v>42</v>
      </c>
      <c r="D42" s="135"/>
      <c r="E42" s="5" t="s">
        <v>38</v>
      </c>
      <c r="F42" s="17">
        <v>12000</v>
      </c>
      <c r="G42" s="32"/>
      <c r="H42" s="33">
        <f t="shared" si="0"/>
        <v>0</v>
      </c>
      <c r="I42" s="32"/>
      <c r="J42" s="32"/>
    </row>
    <row r="43" spans="2:10" hidden="1" x14ac:dyDescent="0.2">
      <c r="B43" s="2">
        <v>29</v>
      </c>
      <c r="C43" s="135" t="s">
        <v>43</v>
      </c>
      <c r="D43" s="135"/>
      <c r="E43" s="5" t="s">
        <v>38</v>
      </c>
      <c r="F43" s="17">
        <v>12000</v>
      </c>
      <c r="G43" s="32"/>
      <c r="H43" s="33">
        <f t="shared" si="0"/>
        <v>0</v>
      </c>
      <c r="I43" s="32"/>
      <c r="J43" s="32"/>
    </row>
    <row r="44" spans="2:10" hidden="1" x14ac:dyDescent="0.2">
      <c r="B44" s="2">
        <v>30</v>
      </c>
      <c r="C44" s="135" t="s">
        <v>44</v>
      </c>
      <c r="D44" s="135"/>
      <c r="E44" s="5" t="s">
        <v>38</v>
      </c>
      <c r="F44" s="17">
        <v>12000</v>
      </c>
      <c r="G44" s="32"/>
      <c r="H44" s="33">
        <f t="shared" si="0"/>
        <v>0</v>
      </c>
      <c r="I44" s="32"/>
      <c r="J44" s="32"/>
    </row>
    <row r="45" spans="2:10" hidden="1" x14ac:dyDescent="0.2">
      <c r="B45" s="2">
        <v>31</v>
      </c>
      <c r="C45" s="135" t="s">
        <v>45</v>
      </c>
      <c r="D45" s="135"/>
      <c r="E45" s="5" t="s">
        <v>38</v>
      </c>
      <c r="F45" s="17">
        <v>8000</v>
      </c>
      <c r="G45" s="32"/>
      <c r="H45" s="33">
        <f t="shared" si="0"/>
        <v>0</v>
      </c>
      <c r="I45" s="32"/>
      <c r="J45" s="32"/>
    </row>
    <row r="46" spans="2:10" hidden="1" x14ac:dyDescent="0.2">
      <c r="B46" s="2">
        <v>32</v>
      </c>
      <c r="C46" s="135" t="s">
        <v>46</v>
      </c>
      <c r="D46" s="135"/>
      <c r="E46" s="5" t="s">
        <v>38</v>
      </c>
      <c r="F46" s="17">
        <v>96000</v>
      </c>
      <c r="G46" s="32"/>
      <c r="H46" s="33">
        <f t="shared" si="0"/>
        <v>0</v>
      </c>
      <c r="I46" s="32"/>
      <c r="J46" s="32"/>
    </row>
    <row r="47" spans="2:10" hidden="1" x14ac:dyDescent="0.2">
      <c r="B47" s="2">
        <v>33</v>
      </c>
      <c r="C47" s="135" t="s">
        <v>47</v>
      </c>
      <c r="D47" s="135"/>
      <c r="E47" s="5" t="s">
        <v>38</v>
      </c>
      <c r="F47" s="17">
        <v>20000</v>
      </c>
      <c r="G47" s="32"/>
      <c r="H47" s="33">
        <f t="shared" si="0"/>
        <v>0</v>
      </c>
      <c r="I47" s="32"/>
      <c r="J47" s="32"/>
    </row>
    <row r="48" spans="2:10" hidden="1" x14ac:dyDescent="0.2">
      <c r="B48" s="2">
        <v>34</v>
      </c>
      <c r="C48" s="135" t="s">
        <v>48</v>
      </c>
      <c r="D48" s="135"/>
      <c r="E48" s="5" t="s">
        <v>38</v>
      </c>
      <c r="F48" s="17">
        <v>18000</v>
      </c>
      <c r="G48" s="32"/>
      <c r="H48" s="33">
        <f t="shared" si="0"/>
        <v>0</v>
      </c>
      <c r="I48" s="32"/>
      <c r="J48" s="32"/>
    </row>
    <row r="49" spans="2:10" hidden="1" x14ac:dyDescent="0.2">
      <c r="B49" s="2">
        <v>35</v>
      </c>
      <c r="C49" s="135" t="s">
        <v>49</v>
      </c>
      <c r="D49" s="135"/>
      <c r="E49" s="5" t="s">
        <v>38</v>
      </c>
      <c r="F49" s="17">
        <v>16000</v>
      </c>
      <c r="G49" s="32"/>
      <c r="H49" s="33">
        <f t="shared" si="0"/>
        <v>0</v>
      </c>
      <c r="I49" s="32"/>
      <c r="J49" s="32"/>
    </row>
    <row r="50" spans="2:10" hidden="1" x14ac:dyDescent="0.2">
      <c r="B50" s="2">
        <v>36</v>
      </c>
      <c r="C50" s="135" t="s">
        <v>50</v>
      </c>
      <c r="D50" s="135"/>
      <c r="E50" s="5" t="s">
        <v>38</v>
      </c>
      <c r="F50" s="17">
        <v>20000</v>
      </c>
      <c r="G50" s="32"/>
      <c r="H50" s="33">
        <f t="shared" si="0"/>
        <v>0</v>
      </c>
      <c r="I50" s="32"/>
      <c r="J50" s="32"/>
    </row>
    <row r="51" spans="2:10" hidden="1" x14ac:dyDescent="0.2">
      <c r="B51" s="2">
        <v>37</v>
      </c>
      <c r="C51" s="135" t="s">
        <v>51</v>
      </c>
      <c r="D51" s="135"/>
      <c r="E51" s="5" t="s">
        <v>38</v>
      </c>
      <c r="F51" s="17">
        <v>10000</v>
      </c>
      <c r="G51" s="32"/>
      <c r="H51" s="33">
        <f t="shared" si="0"/>
        <v>0</v>
      </c>
      <c r="I51" s="32"/>
      <c r="J51" s="32"/>
    </row>
    <row r="52" spans="2:10" hidden="1" x14ac:dyDescent="0.2">
      <c r="B52" s="2">
        <v>38</v>
      </c>
      <c r="C52" s="135" t="s">
        <v>52</v>
      </c>
      <c r="D52" s="135"/>
      <c r="E52" s="5" t="s">
        <v>38</v>
      </c>
      <c r="F52" s="17">
        <v>20000</v>
      </c>
      <c r="G52" s="32"/>
      <c r="H52" s="33">
        <f t="shared" si="0"/>
        <v>0</v>
      </c>
      <c r="I52" s="32"/>
      <c r="J52" s="32"/>
    </row>
    <row r="53" spans="2:10" hidden="1" x14ac:dyDescent="0.2">
      <c r="B53" s="2">
        <v>39</v>
      </c>
      <c r="C53" s="135" t="s">
        <v>53</v>
      </c>
      <c r="D53" s="135"/>
      <c r="E53" s="5" t="s">
        <v>36</v>
      </c>
      <c r="F53" s="17">
        <v>22000</v>
      </c>
      <c r="G53" s="32"/>
      <c r="H53" s="33">
        <f t="shared" si="0"/>
        <v>0</v>
      </c>
      <c r="I53" s="32"/>
      <c r="J53" s="32"/>
    </row>
    <row r="54" spans="2:10" hidden="1" x14ac:dyDescent="0.2">
      <c r="B54" s="2">
        <v>40</v>
      </c>
      <c r="C54" s="135" t="s">
        <v>54</v>
      </c>
      <c r="D54" s="135"/>
      <c r="E54" s="5" t="s">
        <v>36</v>
      </c>
      <c r="F54" s="17">
        <v>20000</v>
      </c>
      <c r="G54" s="32"/>
      <c r="H54" s="33">
        <f t="shared" si="0"/>
        <v>0</v>
      </c>
      <c r="I54" s="32"/>
      <c r="J54" s="32"/>
    </row>
    <row r="55" spans="2:10" hidden="1" x14ac:dyDescent="0.2">
      <c r="B55" s="2">
        <v>41</v>
      </c>
      <c r="C55" s="135" t="s">
        <v>55</v>
      </c>
      <c r="D55" s="135"/>
      <c r="E55" s="5" t="s">
        <v>36</v>
      </c>
      <c r="F55" s="17">
        <v>12000</v>
      </c>
      <c r="G55" s="32"/>
      <c r="H55" s="33">
        <f t="shared" si="0"/>
        <v>0</v>
      </c>
      <c r="I55" s="32"/>
      <c r="J55" s="32"/>
    </row>
    <row r="56" spans="2:10" hidden="1" x14ac:dyDescent="0.2">
      <c r="B56" s="2">
        <v>42</v>
      </c>
      <c r="C56" s="135" t="s">
        <v>56</v>
      </c>
      <c r="D56" s="135"/>
      <c r="E56" s="5" t="s">
        <v>36</v>
      </c>
      <c r="F56" s="17">
        <v>15000</v>
      </c>
      <c r="G56" s="32"/>
      <c r="H56" s="33">
        <f t="shared" si="0"/>
        <v>0</v>
      </c>
      <c r="I56" s="32"/>
      <c r="J56" s="32"/>
    </row>
    <row r="57" spans="2:10" hidden="1" x14ac:dyDescent="0.2">
      <c r="B57" s="2">
        <v>43</v>
      </c>
      <c r="C57" s="135" t="s">
        <v>57</v>
      </c>
      <c r="D57" s="135"/>
      <c r="E57" s="5" t="s">
        <v>36</v>
      </c>
      <c r="F57" s="17">
        <v>118000</v>
      </c>
      <c r="G57" s="32"/>
      <c r="H57" s="33">
        <f t="shared" si="0"/>
        <v>0</v>
      </c>
      <c r="I57" s="32"/>
      <c r="J57" s="32"/>
    </row>
    <row r="58" spans="2:10" hidden="1" x14ac:dyDescent="0.2">
      <c r="B58" s="2"/>
      <c r="C58" s="128" t="s">
        <v>124</v>
      </c>
      <c r="D58" s="128"/>
      <c r="E58" s="3"/>
      <c r="F58" s="37"/>
      <c r="G58" s="35"/>
      <c r="H58" s="36">
        <f>SUM(H37:H57)</f>
        <v>0</v>
      </c>
      <c r="I58" s="35"/>
      <c r="J58" s="35"/>
    </row>
    <row r="59" spans="2:10" hidden="1" x14ac:dyDescent="0.2">
      <c r="B59" s="2">
        <v>44</v>
      </c>
      <c r="C59" s="130" t="s">
        <v>58</v>
      </c>
      <c r="D59" s="130"/>
      <c r="E59" s="5" t="s">
        <v>59</v>
      </c>
      <c r="F59" s="17">
        <v>550000</v>
      </c>
      <c r="G59" s="32"/>
      <c r="H59" s="33">
        <f t="shared" si="0"/>
        <v>0</v>
      </c>
      <c r="I59" s="32"/>
      <c r="J59" s="32"/>
    </row>
    <row r="60" spans="2:10" hidden="1" x14ac:dyDescent="0.2">
      <c r="B60" s="2">
        <v>45</v>
      </c>
      <c r="C60" s="130" t="s">
        <v>60</v>
      </c>
      <c r="D60" s="130"/>
      <c r="E60" s="5" t="s">
        <v>59</v>
      </c>
      <c r="F60" s="17">
        <v>900000</v>
      </c>
      <c r="G60" s="32"/>
      <c r="H60" s="33">
        <f t="shared" si="0"/>
        <v>0</v>
      </c>
      <c r="I60" s="32"/>
      <c r="J60" s="32"/>
    </row>
    <row r="61" spans="2:10" hidden="1" x14ac:dyDescent="0.2">
      <c r="B61" s="2"/>
      <c r="C61" s="128" t="s">
        <v>125</v>
      </c>
      <c r="D61" s="128"/>
      <c r="E61" s="3"/>
      <c r="F61" s="37"/>
      <c r="G61" s="35"/>
      <c r="H61" s="36">
        <f>SUM(H59:H60)</f>
        <v>0</v>
      </c>
      <c r="I61" s="35"/>
      <c r="J61" s="35"/>
    </row>
    <row r="62" spans="2:10" hidden="1" x14ac:dyDescent="0.2">
      <c r="B62" s="2"/>
      <c r="C62" s="128" t="s">
        <v>61</v>
      </c>
      <c r="D62" s="128"/>
      <c r="E62" s="3"/>
      <c r="F62" s="37"/>
      <c r="G62" s="36"/>
      <c r="H62" s="36">
        <f>H61+H58+H36+H29</f>
        <v>0</v>
      </c>
      <c r="I62" s="35"/>
      <c r="J62" s="35"/>
    </row>
    <row r="63" spans="2:10" hidden="1" x14ac:dyDescent="0.2">
      <c r="B63" s="2">
        <v>46</v>
      </c>
      <c r="C63" s="130" t="s">
        <v>62</v>
      </c>
      <c r="D63" s="130"/>
      <c r="E63" s="1" t="s">
        <v>6</v>
      </c>
      <c r="F63" s="17">
        <v>80000</v>
      </c>
      <c r="G63" s="32"/>
      <c r="H63" s="33">
        <f t="shared" si="0"/>
        <v>0</v>
      </c>
      <c r="I63" s="32"/>
      <c r="J63" s="33">
        <f>I63*F63</f>
        <v>0</v>
      </c>
    </row>
    <row r="64" spans="2:10" hidden="1" x14ac:dyDescent="0.2">
      <c r="B64" s="2">
        <v>47</v>
      </c>
      <c r="C64" s="130" t="s">
        <v>63</v>
      </c>
      <c r="D64" s="130"/>
      <c r="E64" s="1" t="s">
        <v>6</v>
      </c>
      <c r="F64" s="17">
        <v>80000</v>
      </c>
      <c r="G64" s="32"/>
      <c r="H64" s="33">
        <f t="shared" si="0"/>
        <v>0</v>
      </c>
      <c r="I64" s="32"/>
      <c r="J64" s="33">
        <f t="shared" ref="J64:J67" si="3">I64*F64</f>
        <v>0</v>
      </c>
    </row>
    <row r="65" spans="2:10" x14ac:dyDescent="0.2">
      <c r="B65" s="2">
        <v>48</v>
      </c>
      <c r="C65" s="130" t="s">
        <v>64</v>
      </c>
      <c r="D65" s="130"/>
      <c r="E65" s="1" t="s">
        <v>4</v>
      </c>
      <c r="F65" s="17">
        <v>80000</v>
      </c>
      <c r="G65" s="32">
        <v>396</v>
      </c>
      <c r="H65" s="33">
        <f t="shared" si="0"/>
        <v>31680000</v>
      </c>
      <c r="I65" s="32">
        <f t="shared" ref="I65" si="4">G65</f>
        <v>396</v>
      </c>
      <c r="J65" s="33">
        <f t="shared" si="3"/>
        <v>31680000</v>
      </c>
    </row>
    <row r="66" spans="2:10" x14ac:dyDescent="0.2">
      <c r="B66" s="2">
        <v>49</v>
      </c>
      <c r="C66" s="130" t="s">
        <v>65</v>
      </c>
      <c r="D66" s="130"/>
      <c r="E66" s="1" t="s">
        <v>4</v>
      </c>
      <c r="F66" s="17">
        <v>29000</v>
      </c>
      <c r="G66" s="32"/>
      <c r="H66" s="33">
        <f t="shared" si="0"/>
        <v>0</v>
      </c>
      <c r="I66" s="32"/>
      <c r="J66" s="33">
        <f t="shared" si="3"/>
        <v>0</v>
      </c>
    </row>
    <row r="67" spans="2:10" x14ac:dyDescent="0.2">
      <c r="B67" s="2">
        <v>50</v>
      </c>
      <c r="C67" s="130" t="s">
        <v>66</v>
      </c>
      <c r="D67" s="130"/>
      <c r="E67" s="1" t="s">
        <v>67</v>
      </c>
      <c r="F67" s="17">
        <v>30000</v>
      </c>
      <c r="G67" s="32"/>
      <c r="H67" s="33">
        <f t="shared" si="0"/>
        <v>0</v>
      </c>
      <c r="I67" s="32"/>
      <c r="J67" s="33">
        <f t="shared" si="3"/>
        <v>0</v>
      </c>
    </row>
    <row r="68" spans="2:10" x14ac:dyDescent="0.2">
      <c r="B68" s="2"/>
      <c r="C68" s="128" t="s">
        <v>126</v>
      </c>
      <c r="D68" s="128"/>
      <c r="E68" s="6"/>
      <c r="F68" s="37"/>
      <c r="G68" s="35"/>
      <c r="H68" s="36">
        <f>SUM(H63:H67)</f>
        <v>31680000</v>
      </c>
      <c r="I68" s="35"/>
      <c r="J68" s="36">
        <f>SUM(J63:J67)</f>
        <v>31680000</v>
      </c>
    </row>
    <row r="69" spans="2:10" hidden="1" x14ac:dyDescent="0.2">
      <c r="B69" s="2">
        <v>51</v>
      </c>
      <c r="C69" s="130" t="s">
        <v>68</v>
      </c>
      <c r="D69" s="130"/>
      <c r="E69" s="1" t="s">
        <v>69</v>
      </c>
      <c r="F69" s="17">
        <v>1200</v>
      </c>
      <c r="G69" s="32"/>
      <c r="H69" s="33">
        <f t="shared" si="0"/>
        <v>0</v>
      </c>
      <c r="I69" s="32"/>
      <c r="J69" s="33">
        <f t="shared" si="0"/>
        <v>0</v>
      </c>
    </row>
    <row r="70" spans="2:10" hidden="1" x14ac:dyDescent="0.2">
      <c r="B70" s="2">
        <v>52</v>
      </c>
      <c r="C70" s="130" t="s">
        <v>70</v>
      </c>
      <c r="D70" s="130"/>
      <c r="E70" s="1" t="s">
        <v>69</v>
      </c>
      <c r="F70" s="17">
        <v>1200</v>
      </c>
      <c r="G70" s="32"/>
      <c r="H70" s="33">
        <f t="shared" si="0"/>
        <v>0</v>
      </c>
      <c r="I70" s="32"/>
      <c r="J70" s="33">
        <f t="shared" si="0"/>
        <v>0</v>
      </c>
    </row>
    <row r="71" spans="2:10" hidden="1" x14ac:dyDescent="0.2">
      <c r="B71" s="2">
        <v>53</v>
      </c>
      <c r="C71" s="130" t="s">
        <v>71</v>
      </c>
      <c r="D71" s="130"/>
      <c r="E71" s="1" t="s">
        <v>69</v>
      </c>
      <c r="F71" s="17">
        <v>1200</v>
      </c>
      <c r="G71" s="32"/>
      <c r="H71" s="33">
        <f t="shared" si="0"/>
        <v>0</v>
      </c>
      <c r="I71" s="32"/>
      <c r="J71" s="33">
        <f t="shared" si="0"/>
        <v>0</v>
      </c>
    </row>
    <row r="72" spans="2:10" hidden="1" x14ac:dyDescent="0.2">
      <c r="B72" s="2">
        <v>54</v>
      </c>
      <c r="C72" s="130" t="s">
        <v>72</v>
      </c>
      <c r="D72" s="130"/>
      <c r="E72" s="1" t="s">
        <v>69</v>
      </c>
      <c r="F72" s="17">
        <v>1200</v>
      </c>
      <c r="G72" s="32"/>
      <c r="H72" s="33">
        <f t="shared" si="0"/>
        <v>0</v>
      </c>
      <c r="I72" s="32"/>
      <c r="J72" s="33">
        <f t="shared" si="0"/>
        <v>0</v>
      </c>
    </row>
    <row r="73" spans="2:10" hidden="1" x14ac:dyDescent="0.2">
      <c r="B73" s="2">
        <v>55</v>
      </c>
      <c r="C73" s="130" t="s">
        <v>73</v>
      </c>
      <c r="D73" s="130"/>
      <c r="E73" s="1" t="s">
        <v>69</v>
      </c>
      <c r="F73" s="17">
        <v>2800</v>
      </c>
      <c r="G73" s="32"/>
      <c r="H73" s="33">
        <f t="shared" si="0"/>
        <v>0</v>
      </c>
      <c r="I73" s="32"/>
      <c r="J73" s="33">
        <f t="shared" si="0"/>
        <v>0</v>
      </c>
    </row>
    <row r="74" spans="2:10" hidden="1" x14ac:dyDescent="0.2">
      <c r="B74" s="2"/>
      <c r="C74" s="132" t="s">
        <v>127</v>
      </c>
      <c r="D74" s="132"/>
      <c r="E74" s="30"/>
      <c r="F74" s="21"/>
      <c r="G74" s="35"/>
      <c r="H74" s="36">
        <f>SUM(H69:H73)</f>
        <v>0</v>
      </c>
      <c r="I74" s="35"/>
      <c r="J74" s="36">
        <f>SUM(J69:J73)</f>
        <v>0</v>
      </c>
    </row>
    <row r="75" spans="2:10" x14ac:dyDescent="0.2">
      <c r="B75" s="2"/>
      <c r="C75" s="133" t="s">
        <v>74</v>
      </c>
      <c r="D75" s="133"/>
      <c r="E75" s="38"/>
      <c r="F75" s="37"/>
      <c r="G75" s="35"/>
      <c r="H75" s="36">
        <f>H74+H68+H62+H17</f>
        <v>44000000</v>
      </c>
      <c r="I75" s="35"/>
      <c r="J75" s="36">
        <f>J74+J68+J62+J17</f>
        <v>44000000</v>
      </c>
    </row>
    <row r="76" spans="2:10" hidden="1" x14ac:dyDescent="0.2">
      <c r="B76" s="2">
        <v>56</v>
      </c>
      <c r="C76" s="130" t="s">
        <v>75</v>
      </c>
      <c r="D76" s="130"/>
      <c r="E76" s="1" t="s">
        <v>76</v>
      </c>
      <c r="F76" s="17">
        <v>40000</v>
      </c>
      <c r="G76" s="32"/>
      <c r="H76" s="33">
        <f t="shared" si="0"/>
        <v>0</v>
      </c>
      <c r="I76" s="32"/>
      <c r="J76" s="32"/>
    </row>
    <row r="77" spans="2:10" hidden="1" x14ac:dyDescent="0.2">
      <c r="B77" s="2">
        <f>B76+1</f>
        <v>57</v>
      </c>
      <c r="C77" s="134" t="s">
        <v>77</v>
      </c>
      <c r="D77" s="134"/>
      <c r="E77" s="7" t="s">
        <v>76</v>
      </c>
      <c r="F77" s="17">
        <v>20000</v>
      </c>
      <c r="G77" s="32"/>
      <c r="H77" s="33">
        <f t="shared" ref="H77:H117" si="5">G77*F77</f>
        <v>0</v>
      </c>
      <c r="I77" s="32"/>
      <c r="J77" s="32"/>
    </row>
    <row r="78" spans="2:10" hidden="1" x14ac:dyDescent="0.2">
      <c r="B78" s="2">
        <f t="shared" ref="B78:B101" si="6">B77+1</f>
        <v>58</v>
      </c>
      <c r="C78" s="134" t="s">
        <v>78</v>
      </c>
      <c r="D78" s="134"/>
      <c r="E78" s="7" t="s">
        <v>76</v>
      </c>
      <c r="F78" s="17">
        <v>50000</v>
      </c>
      <c r="G78" s="32"/>
      <c r="H78" s="33">
        <f t="shared" si="5"/>
        <v>0</v>
      </c>
      <c r="I78" s="32"/>
      <c r="J78" s="32"/>
    </row>
    <row r="79" spans="2:10" hidden="1" x14ac:dyDescent="0.2">
      <c r="B79" s="2">
        <f t="shared" si="6"/>
        <v>59</v>
      </c>
      <c r="C79" s="134" t="s">
        <v>133</v>
      </c>
      <c r="D79" s="134"/>
      <c r="E79" s="7" t="s">
        <v>76</v>
      </c>
      <c r="F79" s="17">
        <v>25000</v>
      </c>
      <c r="G79" s="32"/>
      <c r="H79" s="33">
        <f t="shared" si="5"/>
        <v>0</v>
      </c>
      <c r="I79" s="32"/>
      <c r="J79" s="32"/>
    </row>
    <row r="80" spans="2:10" hidden="1" x14ac:dyDescent="0.2">
      <c r="B80" s="2">
        <f t="shared" si="6"/>
        <v>60</v>
      </c>
      <c r="C80" s="134" t="s">
        <v>134</v>
      </c>
      <c r="D80" s="134"/>
      <c r="E80" s="7" t="s">
        <v>76</v>
      </c>
      <c r="F80" s="17">
        <v>22000</v>
      </c>
      <c r="G80" s="32"/>
      <c r="H80" s="33">
        <f t="shared" si="5"/>
        <v>0</v>
      </c>
      <c r="I80" s="32"/>
      <c r="J80" s="32"/>
    </row>
    <row r="81" spans="2:10" hidden="1" x14ac:dyDescent="0.2">
      <c r="B81" s="2">
        <f t="shared" si="6"/>
        <v>61</v>
      </c>
      <c r="C81" s="134" t="s">
        <v>79</v>
      </c>
      <c r="D81" s="134"/>
      <c r="E81" s="7" t="s">
        <v>76</v>
      </c>
      <c r="F81" s="17">
        <v>16000</v>
      </c>
      <c r="G81" s="32"/>
      <c r="H81" s="33">
        <f t="shared" si="5"/>
        <v>0</v>
      </c>
      <c r="I81" s="32"/>
      <c r="J81" s="32"/>
    </row>
    <row r="82" spans="2:10" hidden="1" x14ac:dyDescent="0.2">
      <c r="B82" s="2">
        <f t="shared" si="6"/>
        <v>62</v>
      </c>
      <c r="C82" s="134" t="s">
        <v>80</v>
      </c>
      <c r="D82" s="134"/>
      <c r="E82" s="7" t="s">
        <v>76</v>
      </c>
      <c r="F82" s="17">
        <v>16000</v>
      </c>
      <c r="G82" s="32"/>
      <c r="H82" s="33">
        <f t="shared" si="5"/>
        <v>0</v>
      </c>
      <c r="I82" s="32"/>
      <c r="J82" s="32"/>
    </row>
    <row r="83" spans="2:10" hidden="1" x14ac:dyDescent="0.2">
      <c r="B83" s="2">
        <f t="shared" si="6"/>
        <v>63</v>
      </c>
      <c r="C83" s="134" t="s">
        <v>81</v>
      </c>
      <c r="D83" s="134"/>
      <c r="E83" s="7" t="s">
        <v>76</v>
      </c>
      <c r="F83" s="17">
        <v>18000</v>
      </c>
      <c r="G83" s="32"/>
      <c r="H83" s="33">
        <f t="shared" si="5"/>
        <v>0</v>
      </c>
      <c r="I83" s="32"/>
      <c r="J83" s="32"/>
    </row>
    <row r="84" spans="2:10" hidden="1" x14ac:dyDescent="0.2">
      <c r="B84" s="2">
        <f t="shared" si="6"/>
        <v>64</v>
      </c>
      <c r="C84" s="134" t="s">
        <v>82</v>
      </c>
      <c r="D84" s="134"/>
      <c r="E84" s="7" t="s">
        <v>76</v>
      </c>
      <c r="F84" s="17">
        <v>60000</v>
      </c>
      <c r="G84" s="32"/>
      <c r="H84" s="33">
        <f t="shared" si="5"/>
        <v>0</v>
      </c>
      <c r="I84" s="32"/>
      <c r="J84" s="32"/>
    </row>
    <row r="85" spans="2:10" hidden="1" x14ac:dyDescent="0.2">
      <c r="B85" s="2">
        <f t="shared" si="6"/>
        <v>65</v>
      </c>
      <c r="C85" s="134" t="s">
        <v>83</v>
      </c>
      <c r="D85" s="134"/>
      <c r="E85" s="7" t="s">
        <v>76</v>
      </c>
      <c r="F85" s="17">
        <v>38000</v>
      </c>
      <c r="G85" s="32"/>
      <c r="H85" s="33">
        <f t="shared" si="5"/>
        <v>0</v>
      </c>
      <c r="I85" s="32"/>
      <c r="J85" s="32"/>
    </row>
    <row r="86" spans="2:10" hidden="1" x14ac:dyDescent="0.2">
      <c r="B86" s="2">
        <f t="shared" si="6"/>
        <v>66</v>
      </c>
      <c r="C86" s="134" t="s">
        <v>84</v>
      </c>
      <c r="D86" s="134"/>
      <c r="E86" s="7" t="s">
        <v>76</v>
      </c>
      <c r="F86" s="17">
        <v>45000</v>
      </c>
      <c r="G86" s="32"/>
      <c r="H86" s="33">
        <f t="shared" si="5"/>
        <v>0</v>
      </c>
      <c r="I86" s="32"/>
      <c r="J86" s="32"/>
    </row>
    <row r="87" spans="2:10" hidden="1" x14ac:dyDescent="0.2">
      <c r="B87" s="2">
        <f t="shared" si="6"/>
        <v>67</v>
      </c>
      <c r="C87" s="134" t="s">
        <v>85</v>
      </c>
      <c r="D87" s="134"/>
      <c r="E87" s="7" t="s">
        <v>76</v>
      </c>
      <c r="F87" s="17">
        <v>35000</v>
      </c>
      <c r="G87" s="32"/>
      <c r="H87" s="33">
        <f t="shared" si="5"/>
        <v>0</v>
      </c>
      <c r="I87" s="32"/>
      <c r="J87" s="32"/>
    </row>
    <row r="88" spans="2:10" hidden="1" x14ac:dyDescent="0.2">
      <c r="B88" s="2">
        <f t="shared" si="6"/>
        <v>68</v>
      </c>
      <c r="C88" s="134" t="s">
        <v>86</v>
      </c>
      <c r="D88" s="134"/>
      <c r="E88" s="7" t="s">
        <v>76</v>
      </c>
      <c r="F88" s="17">
        <v>300000</v>
      </c>
      <c r="G88" s="32"/>
      <c r="H88" s="33">
        <f t="shared" si="5"/>
        <v>0</v>
      </c>
      <c r="I88" s="32"/>
      <c r="J88" s="32"/>
    </row>
    <row r="89" spans="2:10" hidden="1" x14ac:dyDescent="0.2">
      <c r="B89" s="2">
        <f t="shared" si="6"/>
        <v>69</v>
      </c>
      <c r="C89" s="134" t="s">
        <v>87</v>
      </c>
      <c r="D89" s="134"/>
      <c r="E89" s="7" t="s">
        <v>76</v>
      </c>
      <c r="F89" s="17">
        <v>55000</v>
      </c>
      <c r="G89" s="32"/>
      <c r="H89" s="33">
        <f t="shared" si="5"/>
        <v>0</v>
      </c>
      <c r="I89" s="32"/>
      <c r="J89" s="32"/>
    </row>
    <row r="90" spans="2:10" hidden="1" x14ac:dyDescent="0.2">
      <c r="B90" s="2">
        <f t="shared" si="6"/>
        <v>70</v>
      </c>
      <c r="C90" s="130" t="s">
        <v>88</v>
      </c>
      <c r="D90" s="130"/>
      <c r="E90" s="7" t="s">
        <v>76</v>
      </c>
      <c r="F90" s="17">
        <v>100000</v>
      </c>
      <c r="G90" s="32"/>
      <c r="H90" s="33">
        <f t="shared" si="5"/>
        <v>0</v>
      </c>
      <c r="I90" s="32"/>
      <c r="J90" s="32"/>
    </row>
    <row r="91" spans="2:10" hidden="1" x14ac:dyDescent="0.2">
      <c r="B91" s="2">
        <f t="shared" si="6"/>
        <v>71</v>
      </c>
      <c r="C91" s="130" t="s">
        <v>89</v>
      </c>
      <c r="D91" s="130"/>
      <c r="E91" s="7" t="s">
        <v>76</v>
      </c>
      <c r="F91" s="17">
        <v>200000</v>
      </c>
      <c r="G91" s="32"/>
      <c r="H91" s="33">
        <f t="shared" si="5"/>
        <v>0</v>
      </c>
      <c r="I91" s="32"/>
      <c r="J91" s="32"/>
    </row>
    <row r="92" spans="2:10" hidden="1" x14ac:dyDescent="0.2">
      <c r="B92" s="2">
        <f t="shared" si="6"/>
        <v>72</v>
      </c>
      <c r="C92" s="130" t="s">
        <v>90</v>
      </c>
      <c r="D92" s="130"/>
      <c r="E92" s="7" t="s">
        <v>76</v>
      </c>
      <c r="F92" s="17">
        <v>56000</v>
      </c>
      <c r="G92" s="32"/>
      <c r="H92" s="33">
        <f t="shared" si="5"/>
        <v>0</v>
      </c>
      <c r="I92" s="32"/>
      <c r="J92" s="32"/>
    </row>
    <row r="93" spans="2:10" hidden="1" x14ac:dyDescent="0.2">
      <c r="B93" s="2">
        <f t="shared" si="6"/>
        <v>73</v>
      </c>
      <c r="C93" s="134" t="s">
        <v>91</v>
      </c>
      <c r="D93" s="134"/>
      <c r="E93" s="7" t="s">
        <v>76</v>
      </c>
      <c r="F93" s="17">
        <v>51500</v>
      </c>
      <c r="G93" s="32"/>
      <c r="H93" s="33">
        <f t="shared" si="5"/>
        <v>0</v>
      </c>
      <c r="I93" s="32"/>
      <c r="J93" s="32"/>
    </row>
    <row r="94" spans="2:10" hidden="1" x14ac:dyDescent="0.2">
      <c r="B94" s="2">
        <f t="shared" si="6"/>
        <v>74</v>
      </c>
      <c r="C94" s="130" t="s">
        <v>92</v>
      </c>
      <c r="D94" s="130"/>
      <c r="E94" s="7" t="s">
        <v>76</v>
      </c>
      <c r="F94" s="17">
        <v>48000</v>
      </c>
      <c r="G94" s="32"/>
      <c r="H94" s="33">
        <f t="shared" si="5"/>
        <v>0</v>
      </c>
      <c r="I94" s="32"/>
      <c r="J94" s="32"/>
    </row>
    <row r="95" spans="2:10" hidden="1" x14ac:dyDescent="0.2">
      <c r="B95" s="2">
        <f t="shared" si="6"/>
        <v>75</v>
      </c>
      <c r="C95" s="131" t="s">
        <v>93</v>
      </c>
      <c r="D95" s="8" t="s">
        <v>94</v>
      </c>
      <c r="E95" s="7" t="s">
        <v>38</v>
      </c>
      <c r="F95" s="17">
        <v>32946</v>
      </c>
      <c r="G95" s="32"/>
      <c r="H95" s="33">
        <f t="shared" si="5"/>
        <v>0</v>
      </c>
      <c r="I95" s="32"/>
      <c r="J95" s="32"/>
    </row>
    <row r="96" spans="2:10" hidden="1" x14ac:dyDescent="0.2">
      <c r="B96" s="2">
        <f t="shared" si="6"/>
        <v>76</v>
      </c>
      <c r="C96" s="131"/>
      <c r="D96" s="8" t="s">
        <v>95</v>
      </c>
      <c r="E96" s="7" t="s">
        <v>38</v>
      </c>
      <c r="F96" s="17">
        <v>246228</v>
      </c>
      <c r="G96" s="32"/>
      <c r="H96" s="33">
        <f t="shared" si="5"/>
        <v>0</v>
      </c>
      <c r="I96" s="32"/>
      <c r="J96" s="32"/>
    </row>
    <row r="97" spans="2:10" hidden="1" x14ac:dyDescent="0.2">
      <c r="B97" s="2">
        <f t="shared" si="6"/>
        <v>77</v>
      </c>
      <c r="C97" s="131"/>
      <c r="D97" s="8" t="s">
        <v>96</v>
      </c>
      <c r="E97" s="7" t="s">
        <v>38</v>
      </c>
      <c r="F97" s="17">
        <v>305949</v>
      </c>
      <c r="G97" s="32"/>
      <c r="H97" s="33">
        <f t="shared" si="5"/>
        <v>0</v>
      </c>
      <c r="I97" s="32"/>
      <c r="J97" s="32"/>
    </row>
    <row r="98" spans="2:10" hidden="1" x14ac:dyDescent="0.2">
      <c r="B98" s="2">
        <f t="shared" si="6"/>
        <v>78</v>
      </c>
      <c r="C98" s="131"/>
      <c r="D98" s="8" t="s">
        <v>97</v>
      </c>
      <c r="E98" s="7" t="s">
        <v>38</v>
      </c>
      <c r="F98" s="17">
        <v>131478</v>
      </c>
      <c r="G98" s="32"/>
      <c r="H98" s="33">
        <f t="shared" si="5"/>
        <v>0</v>
      </c>
      <c r="I98" s="32"/>
      <c r="J98" s="32"/>
    </row>
    <row r="99" spans="2:10" hidden="1" x14ac:dyDescent="0.2">
      <c r="B99" s="2">
        <f t="shared" si="6"/>
        <v>79</v>
      </c>
      <c r="C99" s="130" t="s">
        <v>98</v>
      </c>
      <c r="D99" s="130"/>
      <c r="E99" s="1" t="s">
        <v>76</v>
      </c>
      <c r="F99" s="17">
        <v>68000</v>
      </c>
      <c r="G99" s="32"/>
      <c r="H99" s="33">
        <f t="shared" si="5"/>
        <v>0</v>
      </c>
      <c r="I99" s="32"/>
      <c r="J99" s="32"/>
    </row>
    <row r="100" spans="2:10" hidden="1" x14ac:dyDescent="0.2">
      <c r="B100" s="2">
        <f t="shared" si="6"/>
        <v>80</v>
      </c>
      <c r="C100" s="130" t="s">
        <v>99</v>
      </c>
      <c r="D100" s="130"/>
      <c r="E100" s="1" t="s">
        <v>76</v>
      </c>
      <c r="F100" s="17">
        <v>250000</v>
      </c>
      <c r="G100" s="32"/>
      <c r="H100" s="33">
        <f t="shared" si="5"/>
        <v>0</v>
      </c>
      <c r="I100" s="32"/>
      <c r="J100" s="32"/>
    </row>
    <row r="101" spans="2:10" hidden="1" x14ac:dyDescent="0.2">
      <c r="B101" s="2">
        <f t="shared" si="6"/>
        <v>81</v>
      </c>
      <c r="C101" s="130" t="s">
        <v>100</v>
      </c>
      <c r="D101" s="130"/>
      <c r="E101" s="1" t="s">
        <v>76</v>
      </c>
      <c r="F101" s="17">
        <v>360000</v>
      </c>
      <c r="G101" s="32"/>
      <c r="H101" s="33">
        <f t="shared" si="5"/>
        <v>0</v>
      </c>
      <c r="I101" s="32"/>
      <c r="J101" s="32"/>
    </row>
    <row r="102" spans="2:10" hidden="1" x14ac:dyDescent="0.2">
      <c r="B102" s="2"/>
      <c r="C102" s="128" t="s">
        <v>128</v>
      </c>
      <c r="D102" s="128"/>
      <c r="E102" s="3"/>
      <c r="F102" s="18"/>
      <c r="G102" s="35"/>
      <c r="H102" s="36">
        <f>SUM(H76:H101)</f>
        <v>0</v>
      </c>
      <c r="I102" s="35"/>
      <c r="J102" s="35"/>
    </row>
    <row r="103" spans="2:10" hidden="1" x14ac:dyDescent="0.2">
      <c r="B103" s="2">
        <v>82</v>
      </c>
      <c r="C103" s="131" t="s">
        <v>118</v>
      </c>
      <c r="D103" s="9" t="s">
        <v>119</v>
      </c>
      <c r="E103" s="1" t="s">
        <v>76</v>
      </c>
      <c r="F103" s="17">
        <v>9000</v>
      </c>
      <c r="G103" s="32"/>
      <c r="H103" s="33">
        <f t="shared" si="5"/>
        <v>0</v>
      </c>
      <c r="I103" s="32"/>
      <c r="J103" s="32"/>
    </row>
    <row r="104" spans="2:10" hidden="1" x14ac:dyDescent="0.2">
      <c r="B104" s="2">
        <v>83</v>
      </c>
      <c r="C104" s="131"/>
      <c r="D104" s="9" t="s">
        <v>120</v>
      </c>
      <c r="E104" s="1" t="s">
        <v>76</v>
      </c>
      <c r="F104" s="17">
        <v>6000</v>
      </c>
      <c r="G104" s="32"/>
      <c r="H104" s="33">
        <f t="shared" si="5"/>
        <v>0</v>
      </c>
      <c r="I104" s="32"/>
      <c r="J104" s="32"/>
    </row>
    <row r="105" spans="2:10" hidden="1" x14ac:dyDescent="0.2">
      <c r="B105" s="2"/>
      <c r="C105" s="128" t="s">
        <v>129</v>
      </c>
      <c r="D105" s="128"/>
      <c r="E105" s="3"/>
      <c r="F105" s="18"/>
      <c r="G105" s="35"/>
      <c r="H105" s="36">
        <f>SUM(H103:H104)</f>
        <v>0</v>
      </c>
      <c r="I105" s="35"/>
      <c r="J105" s="35"/>
    </row>
    <row r="106" spans="2:10" hidden="1" x14ac:dyDescent="0.2">
      <c r="B106" s="2"/>
      <c r="C106" s="128" t="s">
        <v>101</v>
      </c>
      <c r="D106" s="128"/>
      <c r="E106" s="3"/>
      <c r="F106" s="18"/>
      <c r="G106" s="35"/>
      <c r="H106" s="36">
        <f>H105+H102</f>
        <v>0</v>
      </c>
      <c r="I106" s="35"/>
      <c r="J106" s="35"/>
    </row>
    <row r="107" spans="2:10" x14ac:dyDescent="0.2">
      <c r="B107" s="2">
        <v>84</v>
      </c>
      <c r="C107" s="129" t="s">
        <v>114</v>
      </c>
      <c r="D107" s="129"/>
      <c r="E107" s="1" t="s">
        <v>117</v>
      </c>
      <c r="F107" s="20">
        <v>182100</v>
      </c>
      <c r="G107" s="32">
        <v>2</v>
      </c>
      <c r="H107" s="33">
        <f t="shared" si="5"/>
        <v>364200</v>
      </c>
      <c r="I107" s="32">
        <f>G107</f>
        <v>2</v>
      </c>
      <c r="J107" s="33">
        <f>I107*F107</f>
        <v>364200</v>
      </c>
    </row>
    <row r="108" spans="2:10" x14ac:dyDescent="0.2">
      <c r="B108" s="2">
        <v>85</v>
      </c>
      <c r="C108" s="129" t="s">
        <v>115</v>
      </c>
      <c r="D108" s="129"/>
      <c r="E108" s="1" t="s">
        <v>117</v>
      </c>
      <c r="F108" s="20">
        <v>182100</v>
      </c>
      <c r="G108" s="32">
        <v>2</v>
      </c>
      <c r="H108" s="33">
        <f t="shared" si="5"/>
        <v>364200</v>
      </c>
      <c r="I108" s="32">
        <f t="shared" ref="I108:I109" si="7">G108</f>
        <v>2</v>
      </c>
      <c r="J108" s="33">
        <f t="shared" ref="J108:J109" si="8">I108*F108</f>
        <v>364200</v>
      </c>
    </row>
    <row r="109" spans="2:10" x14ac:dyDescent="0.2">
      <c r="B109" s="2">
        <v>86</v>
      </c>
      <c r="C109" s="129" t="s">
        <v>116</v>
      </c>
      <c r="D109" s="129"/>
      <c r="E109" s="1" t="s">
        <v>117</v>
      </c>
      <c r="F109" s="20">
        <v>137500</v>
      </c>
      <c r="G109" s="32">
        <v>1</v>
      </c>
      <c r="H109" s="33">
        <f t="shared" si="5"/>
        <v>137500</v>
      </c>
      <c r="I109" s="32">
        <f t="shared" si="7"/>
        <v>1</v>
      </c>
      <c r="J109" s="33">
        <f t="shared" si="8"/>
        <v>137500</v>
      </c>
    </row>
    <row r="110" spans="2:10" x14ac:dyDescent="0.2">
      <c r="B110" s="2"/>
      <c r="C110" s="128" t="s">
        <v>135</v>
      </c>
      <c r="D110" s="128"/>
      <c r="E110" s="3"/>
      <c r="F110" s="19"/>
      <c r="G110" s="35"/>
      <c r="H110" s="36">
        <f>SUM(H107:H109)</f>
        <v>865900</v>
      </c>
      <c r="I110" s="35"/>
      <c r="J110" s="36">
        <f>SUM(J107:J109)</f>
        <v>865900</v>
      </c>
    </row>
    <row r="111" spans="2:10" hidden="1" x14ac:dyDescent="0.2">
      <c r="B111" s="2">
        <v>87</v>
      </c>
      <c r="C111" s="130" t="s">
        <v>102</v>
      </c>
      <c r="D111" s="130"/>
      <c r="E111" s="1" t="s">
        <v>103</v>
      </c>
      <c r="F111" s="17"/>
      <c r="G111" s="32"/>
      <c r="H111" s="33">
        <f t="shared" si="5"/>
        <v>0</v>
      </c>
      <c r="I111" s="32">
        <f>G111</f>
        <v>0</v>
      </c>
      <c r="J111" s="33">
        <f>I111*F111</f>
        <v>0</v>
      </c>
    </row>
    <row r="112" spans="2:10" hidden="1" x14ac:dyDescent="0.2">
      <c r="B112" s="2">
        <v>88</v>
      </c>
      <c r="C112" s="130" t="s">
        <v>104</v>
      </c>
      <c r="D112" s="130"/>
      <c r="E112" s="1" t="s">
        <v>103</v>
      </c>
      <c r="F112" s="17"/>
      <c r="G112" s="32"/>
      <c r="H112" s="33">
        <f t="shared" si="5"/>
        <v>0</v>
      </c>
      <c r="I112" s="32">
        <f t="shared" ref="I112:I117" si="9">G112</f>
        <v>0</v>
      </c>
      <c r="J112" s="33">
        <f t="shared" ref="J112:J117" si="10">I112*F112</f>
        <v>0</v>
      </c>
    </row>
    <row r="113" spans="2:10" hidden="1" x14ac:dyDescent="0.2">
      <c r="B113" s="2">
        <v>89</v>
      </c>
      <c r="C113" s="130" t="s">
        <v>105</v>
      </c>
      <c r="D113" s="130"/>
      <c r="E113" s="1" t="s">
        <v>103</v>
      </c>
      <c r="F113" s="17"/>
      <c r="G113" s="32"/>
      <c r="H113" s="33">
        <f t="shared" si="5"/>
        <v>0</v>
      </c>
      <c r="I113" s="32">
        <f t="shared" si="9"/>
        <v>0</v>
      </c>
      <c r="J113" s="33">
        <f t="shared" si="10"/>
        <v>0</v>
      </c>
    </row>
    <row r="114" spans="2:10" hidden="1" x14ac:dyDescent="0.2">
      <c r="B114" s="2">
        <v>90</v>
      </c>
      <c r="C114" s="130" t="s">
        <v>106</v>
      </c>
      <c r="D114" s="130"/>
      <c r="E114" s="1" t="s">
        <v>103</v>
      </c>
      <c r="F114" s="17"/>
      <c r="G114" s="32"/>
      <c r="H114" s="33">
        <f t="shared" si="5"/>
        <v>0</v>
      </c>
      <c r="I114" s="32">
        <f t="shared" si="9"/>
        <v>0</v>
      </c>
      <c r="J114" s="33">
        <f t="shared" si="10"/>
        <v>0</v>
      </c>
    </row>
    <row r="115" spans="2:10" hidden="1" x14ac:dyDescent="0.2">
      <c r="B115" s="2">
        <v>91</v>
      </c>
      <c r="C115" s="130" t="s">
        <v>107</v>
      </c>
      <c r="D115" s="130"/>
      <c r="E115" s="1" t="s">
        <v>103</v>
      </c>
      <c r="F115" s="17"/>
      <c r="G115" s="32"/>
      <c r="H115" s="33">
        <f t="shared" si="5"/>
        <v>0</v>
      </c>
      <c r="I115" s="32">
        <f t="shared" si="9"/>
        <v>0</v>
      </c>
      <c r="J115" s="33">
        <f t="shared" si="10"/>
        <v>0</v>
      </c>
    </row>
    <row r="116" spans="2:10" hidden="1" x14ac:dyDescent="0.2">
      <c r="B116" s="2">
        <v>92</v>
      </c>
      <c r="C116" s="130" t="s">
        <v>108</v>
      </c>
      <c r="D116" s="130"/>
      <c r="E116" s="1" t="s">
        <v>103</v>
      </c>
      <c r="F116" s="17"/>
      <c r="G116" s="32"/>
      <c r="H116" s="33">
        <f t="shared" si="5"/>
        <v>0</v>
      </c>
      <c r="I116" s="32">
        <f t="shared" si="9"/>
        <v>0</v>
      </c>
      <c r="J116" s="33">
        <f t="shared" si="10"/>
        <v>0</v>
      </c>
    </row>
    <row r="117" spans="2:10" x14ac:dyDescent="0.2">
      <c r="B117" s="2">
        <v>93</v>
      </c>
      <c r="C117" s="130" t="s">
        <v>132</v>
      </c>
      <c r="D117" s="130"/>
      <c r="E117" s="1" t="s">
        <v>109</v>
      </c>
      <c r="F117" s="17">
        <v>59000</v>
      </c>
      <c r="G117" s="32">
        <v>72</v>
      </c>
      <c r="H117" s="33">
        <f t="shared" si="5"/>
        <v>4248000</v>
      </c>
      <c r="I117" s="32">
        <f t="shared" si="9"/>
        <v>72</v>
      </c>
      <c r="J117" s="33">
        <f t="shared" si="10"/>
        <v>4248000</v>
      </c>
    </row>
    <row r="118" spans="2:10" x14ac:dyDescent="0.2">
      <c r="B118" s="2"/>
      <c r="C118" s="128" t="s">
        <v>130</v>
      </c>
      <c r="D118" s="128"/>
      <c r="E118" s="3"/>
      <c r="F118" s="18"/>
      <c r="G118" s="35"/>
      <c r="H118" s="36">
        <f>SUM(H111:H117)</f>
        <v>4248000</v>
      </c>
      <c r="I118" s="35"/>
      <c r="J118" s="36">
        <f>SUM(J111:J117)</f>
        <v>4248000</v>
      </c>
    </row>
    <row r="119" spans="2:10" x14ac:dyDescent="0.2">
      <c r="B119" s="2"/>
      <c r="C119" s="132" t="s">
        <v>110</v>
      </c>
      <c r="D119" s="132"/>
      <c r="E119" s="10"/>
      <c r="F119" s="21"/>
      <c r="G119" s="35"/>
      <c r="H119" s="36">
        <f>H118+H110+H106</f>
        <v>5113900</v>
      </c>
      <c r="I119" s="35"/>
      <c r="J119" s="36">
        <f>J118+J110+J106</f>
        <v>5113900</v>
      </c>
    </row>
    <row r="120" spans="2:10" x14ac:dyDescent="0.2">
      <c r="B120" s="2">
        <v>94</v>
      </c>
      <c r="C120" s="130" t="s">
        <v>111</v>
      </c>
      <c r="D120" s="130"/>
      <c r="E120" s="1"/>
      <c r="F120" s="17"/>
      <c r="G120" s="32"/>
      <c r="H120" s="32"/>
      <c r="I120" s="32"/>
      <c r="J120" s="32"/>
    </row>
    <row r="121" spans="2:10" x14ac:dyDescent="0.2">
      <c r="B121" s="2"/>
      <c r="C121" s="133" t="s">
        <v>112</v>
      </c>
      <c r="D121" s="133"/>
      <c r="E121" s="10"/>
      <c r="F121" s="21"/>
      <c r="G121" s="35"/>
      <c r="H121" s="36">
        <f>H119+H75</f>
        <v>49113900</v>
      </c>
      <c r="I121" s="35"/>
      <c r="J121" s="36">
        <f>J119+J75</f>
        <v>49113900</v>
      </c>
    </row>
    <row r="122" spans="2:10" x14ac:dyDescent="0.2">
      <c r="B122" s="2">
        <v>95</v>
      </c>
      <c r="C122" s="130" t="s">
        <v>113</v>
      </c>
      <c r="D122" s="130"/>
      <c r="E122" s="1"/>
      <c r="F122" s="17"/>
      <c r="G122" s="32"/>
      <c r="H122" s="40">
        <f>H121*0.1</f>
        <v>4911390</v>
      </c>
      <c r="I122" s="32"/>
      <c r="J122" s="43">
        <f>J121*0.1</f>
        <v>4911390</v>
      </c>
    </row>
    <row r="123" spans="2:10" x14ac:dyDescent="0.2">
      <c r="B123" s="1"/>
      <c r="C123" s="133"/>
      <c r="D123" s="133"/>
      <c r="E123" s="10"/>
      <c r="F123" s="21"/>
      <c r="G123" s="39"/>
      <c r="H123" s="41">
        <f>H121+H122</f>
        <v>54025290</v>
      </c>
      <c r="I123" s="35"/>
      <c r="J123" s="44">
        <f>J121+J122</f>
        <v>54025290</v>
      </c>
    </row>
    <row r="124" spans="2:10" ht="6" customHeight="1" x14ac:dyDescent="0.2"/>
    <row r="125" spans="2:10" ht="13.5" customHeight="1" x14ac:dyDescent="0.2">
      <c r="C125" s="22" t="s">
        <v>139</v>
      </c>
      <c r="D125" s="23"/>
      <c r="E125" s="23"/>
      <c r="F125" s="23"/>
    </row>
    <row r="126" spans="2:10" x14ac:dyDescent="0.2">
      <c r="C126" s="23"/>
      <c r="D126" s="24" t="s">
        <v>144</v>
      </c>
      <c r="E126" s="24"/>
      <c r="F126" s="23"/>
      <c r="I126" s="11" t="s">
        <v>153</v>
      </c>
    </row>
    <row r="127" spans="2:10" ht="2.25" customHeight="1" x14ac:dyDescent="0.2">
      <c r="C127" s="23"/>
      <c r="D127" s="24"/>
      <c r="E127" s="24"/>
      <c r="F127" s="23"/>
    </row>
    <row r="128" spans="2:10" x14ac:dyDescent="0.2">
      <c r="C128" s="23"/>
      <c r="D128" s="24" t="s">
        <v>140</v>
      </c>
      <c r="E128" s="24"/>
      <c r="F128" s="23"/>
      <c r="I128" s="11" t="s">
        <v>154</v>
      </c>
    </row>
    <row r="129" spans="3:9" ht="3" customHeight="1" x14ac:dyDescent="0.2">
      <c r="C129" s="23"/>
      <c r="D129" s="25"/>
      <c r="E129" s="26"/>
      <c r="F129" s="23"/>
    </row>
    <row r="130" spans="3:9" x14ac:dyDescent="0.2">
      <c r="C130" s="23"/>
      <c r="D130" s="24" t="s">
        <v>141</v>
      </c>
      <c r="E130" s="24"/>
      <c r="F130" s="23"/>
      <c r="I130" s="11" t="s">
        <v>155</v>
      </c>
    </row>
    <row r="131" spans="3:9" ht="6.75" customHeight="1" x14ac:dyDescent="0.2">
      <c r="C131" s="27"/>
      <c r="D131" s="27"/>
      <c r="E131" s="27"/>
      <c r="F131" s="27"/>
    </row>
    <row r="132" spans="3:9" x14ac:dyDescent="0.2">
      <c r="C132" s="22" t="s">
        <v>142</v>
      </c>
      <c r="D132" s="23" t="s">
        <v>145</v>
      </c>
      <c r="I132" s="11" t="s">
        <v>156</v>
      </c>
    </row>
    <row r="133" spans="3:9" ht="5.25" customHeight="1" x14ac:dyDescent="0.2">
      <c r="C133" s="22"/>
      <c r="D133" s="27"/>
      <c r="E133" s="27"/>
    </row>
    <row r="134" spans="3:9" x14ac:dyDescent="0.2">
      <c r="C134" s="28" t="s">
        <v>143</v>
      </c>
      <c r="D134" s="42"/>
      <c r="E134" s="27"/>
    </row>
    <row r="135" spans="3:9" ht="6.75" customHeight="1" x14ac:dyDescent="0.2">
      <c r="C135" s="22"/>
      <c r="D135" s="27"/>
      <c r="E135" s="27"/>
    </row>
    <row r="136" spans="3:9" x14ac:dyDescent="0.2">
      <c r="C136" s="27"/>
      <c r="D136" s="11" t="s">
        <v>151</v>
      </c>
      <c r="I136" s="11" t="s">
        <v>157</v>
      </c>
    </row>
    <row r="137" spans="3:9" x14ac:dyDescent="0.2">
      <c r="D137" s="11" t="s">
        <v>152</v>
      </c>
      <c r="I137" s="11" t="s">
        <v>158</v>
      </c>
    </row>
  </sheetData>
  <mergeCells count="121">
    <mergeCell ref="B1:J1"/>
    <mergeCell ref="B2:J2"/>
    <mergeCell ref="D4:H4"/>
    <mergeCell ref="E5:J5"/>
    <mergeCell ref="H6:J6"/>
    <mergeCell ref="C11:D11"/>
    <mergeCell ref="B3:F3"/>
    <mergeCell ref="E9:E10"/>
    <mergeCell ref="F9:F10"/>
    <mergeCell ref="G9:H9"/>
    <mergeCell ref="I9:J9"/>
    <mergeCell ref="C9:D10"/>
    <mergeCell ref="B9:B10"/>
    <mergeCell ref="C12:D12"/>
    <mergeCell ref="C13:D13"/>
    <mergeCell ref="C14:D14"/>
    <mergeCell ref="C15:D15"/>
    <mergeCell ref="C16:D16"/>
    <mergeCell ref="C17:D17"/>
    <mergeCell ref="C24:D24"/>
    <mergeCell ref="C25:D25"/>
    <mergeCell ref="C26:D26"/>
    <mergeCell ref="C27:D27"/>
    <mergeCell ref="C28:D28"/>
    <mergeCell ref="C29:D29"/>
    <mergeCell ref="C18:D18"/>
    <mergeCell ref="C19:D19"/>
    <mergeCell ref="C20:D20"/>
    <mergeCell ref="C21:D21"/>
    <mergeCell ref="C22:D22"/>
    <mergeCell ref="C23:D23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C95:C98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C90:D90"/>
    <mergeCell ref="C91:D91"/>
    <mergeCell ref="C92:D92"/>
    <mergeCell ref="C93:D93"/>
    <mergeCell ref="C94:D94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18:D118"/>
    <mergeCell ref="C106:D106"/>
    <mergeCell ref="C107:D107"/>
    <mergeCell ref="C108:D108"/>
    <mergeCell ref="C109:D109"/>
    <mergeCell ref="C110:D110"/>
    <mergeCell ref="C111:D111"/>
    <mergeCell ref="C99:D99"/>
    <mergeCell ref="C100:D100"/>
    <mergeCell ref="C101:D101"/>
    <mergeCell ref="C102:D102"/>
    <mergeCell ref="C103:C104"/>
    <mergeCell ref="C105:D105"/>
  </mergeCells>
  <pageMargins left="0.7" right="0.7" top="0.56000000000000005" bottom="0.21" header="0.3" footer="0.12"/>
  <pageSetup paperSize="9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D3EDA-E13B-4F35-B1A7-6B3C8146FBA0}">
  <dimension ref="B1:N136"/>
  <sheetViews>
    <sheetView workbookViewId="0">
      <selection activeCell="N23" sqref="N23"/>
    </sheetView>
  </sheetViews>
  <sheetFormatPr defaultColWidth="8.85546875" defaultRowHeight="12.75" x14ac:dyDescent="0.2"/>
  <cols>
    <col min="1" max="1" width="8.85546875" style="11"/>
    <col min="2" max="2" width="4.42578125" style="11" bestFit="1" customWidth="1"/>
    <col min="3" max="3" width="8.85546875" style="11"/>
    <col min="4" max="4" width="34.5703125" style="11" customWidth="1"/>
    <col min="5" max="5" width="10.28515625" style="11" bestFit="1" customWidth="1"/>
    <col min="6" max="6" width="12.5703125" style="11" bestFit="1" customWidth="1"/>
    <col min="7" max="7" width="10.7109375" style="11" hidden="1" customWidth="1"/>
    <col min="8" max="8" width="13.42578125" style="11" hidden="1" customWidth="1"/>
    <col min="9" max="9" width="8.85546875" style="11"/>
    <col min="10" max="10" width="15" style="11" customWidth="1"/>
    <col min="11" max="11" width="8.28515625" style="11" customWidth="1"/>
    <col min="12" max="12" width="13.5703125" style="11" customWidth="1"/>
    <col min="13" max="16384" width="8.85546875" style="11"/>
  </cols>
  <sheetData>
    <row r="1" spans="2:12" x14ac:dyDescent="0.2">
      <c r="B1" s="171" t="s">
        <v>136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2:12" ht="15" customHeight="1" x14ac:dyDescent="0.2">
      <c r="B2" s="172" t="s">
        <v>162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2:12" ht="24" customHeight="1" x14ac:dyDescent="0.2">
      <c r="C3" s="45"/>
      <c r="D3" s="173" t="s">
        <v>185</v>
      </c>
      <c r="E3" s="173"/>
      <c r="F3" s="173"/>
      <c r="G3" s="173"/>
      <c r="H3" s="173"/>
      <c r="I3" s="173"/>
      <c r="J3" s="173"/>
      <c r="K3" s="45"/>
      <c r="L3" s="45"/>
    </row>
    <row r="4" spans="2:12" ht="11.25" customHeight="1" x14ac:dyDescent="0.2">
      <c r="B4" s="15"/>
      <c r="C4" s="15"/>
      <c r="D4" s="15"/>
      <c r="E4" s="172" t="s">
        <v>186</v>
      </c>
      <c r="F4" s="172"/>
      <c r="G4" s="172"/>
      <c r="H4" s="172"/>
      <c r="I4" s="172"/>
      <c r="J4" s="172"/>
      <c r="K4" s="172"/>
      <c r="L4" s="172"/>
    </row>
    <row r="5" spans="2:12" ht="12" customHeight="1" x14ac:dyDescent="0.2">
      <c r="B5" s="15"/>
      <c r="C5" s="15"/>
      <c r="D5" s="15"/>
      <c r="E5" s="46"/>
      <c r="F5" s="46"/>
      <c r="G5" s="46"/>
      <c r="H5" s="46"/>
      <c r="I5" s="46"/>
      <c r="J5" s="174" t="s">
        <v>160</v>
      </c>
      <c r="K5" s="174"/>
      <c r="L5" s="174"/>
    </row>
    <row r="6" spans="2:12" x14ac:dyDescent="0.2">
      <c r="B6" s="12"/>
      <c r="C6" s="63" t="s">
        <v>167</v>
      </c>
      <c r="D6" s="13"/>
      <c r="E6" s="14"/>
    </row>
    <row r="7" spans="2:12" ht="2.25" customHeight="1" x14ac:dyDescent="0.2">
      <c r="B7" s="12"/>
      <c r="D7" s="13"/>
      <c r="E7" s="14"/>
    </row>
    <row r="8" spans="2:12" ht="12" customHeight="1" x14ac:dyDescent="0.2">
      <c r="B8" s="175" t="s">
        <v>0</v>
      </c>
      <c r="C8" s="177" t="s">
        <v>1</v>
      </c>
      <c r="D8" s="178"/>
      <c r="E8" s="181" t="s">
        <v>2</v>
      </c>
      <c r="F8" s="183" t="s">
        <v>137</v>
      </c>
      <c r="G8" s="184" t="s">
        <v>170</v>
      </c>
      <c r="H8" s="185"/>
      <c r="I8" s="166" t="s">
        <v>146</v>
      </c>
      <c r="J8" s="166"/>
      <c r="K8" s="167" t="s">
        <v>147</v>
      </c>
      <c r="L8" s="167"/>
    </row>
    <row r="9" spans="2:12" ht="10.5" customHeight="1" x14ac:dyDescent="0.2">
      <c r="B9" s="176"/>
      <c r="C9" s="179"/>
      <c r="D9" s="180"/>
      <c r="E9" s="182"/>
      <c r="F9" s="183"/>
      <c r="G9" s="64"/>
      <c r="H9" s="64"/>
      <c r="I9" s="65" t="s">
        <v>148</v>
      </c>
      <c r="J9" s="65" t="s">
        <v>149</v>
      </c>
      <c r="K9" s="65" t="s">
        <v>148</v>
      </c>
      <c r="L9" s="65" t="s">
        <v>150</v>
      </c>
    </row>
    <row r="10" spans="2:12" ht="10.5" customHeight="1" x14ac:dyDescent="0.2">
      <c r="B10" s="66">
        <v>0</v>
      </c>
      <c r="C10" s="168">
        <v>1</v>
      </c>
      <c r="D10" s="168"/>
      <c r="E10" s="66">
        <v>2</v>
      </c>
      <c r="F10" s="66">
        <v>3</v>
      </c>
      <c r="G10" s="66"/>
      <c r="H10" s="66"/>
      <c r="I10" s="68">
        <v>4</v>
      </c>
      <c r="J10" s="68">
        <v>5</v>
      </c>
      <c r="K10" s="68">
        <v>6</v>
      </c>
      <c r="L10" s="68">
        <v>7</v>
      </c>
    </row>
    <row r="11" spans="2:12" x14ac:dyDescent="0.2">
      <c r="B11" s="66">
        <v>1</v>
      </c>
      <c r="C11" s="169" t="s">
        <v>3</v>
      </c>
      <c r="D11" s="169"/>
      <c r="E11" s="69" t="s">
        <v>4</v>
      </c>
      <c r="F11" s="70">
        <v>80000</v>
      </c>
      <c r="G11" s="70">
        <v>110</v>
      </c>
      <c r="H11" s="70">
        <f>G11*F11</f>
        <v>8800000</v>
      </c>
      <c r="I11" s="71"/>
      <c r="J11" s="72">
        <f>I11*F11</f>
        <v>0</v>
      </c>
      <c r="K11" s="72">
        <f>G11+I11</f>
        <v>110</v>
      </c>
      <c r="L11" s="72">
        <f>K11*F11</f>
        <v>8800000</v>
      </c>
    </row>
    <row r="12" spans="2:12" x14ac:dyDescent="0.2">
      <c r="B12" s="66">
        <v>2</v>
      </c>
      <c r="C12" s="170" t="s">
        <v>5</v>
      </c>
      <c r="D12" s="170"/>
      <c r="E12" s="69" t="s">
        <v>6</v>
      </c>
      <c r="F12" s="70">
        <v>80000</v>
      </c>
      <c r="G12" s="70">
        <v>40</v>
      </c>
      <c r="H12" s="70">
        <f t="shared" ref="H12:H15" si="0">G12*F12</f>
        <v>3200000</v>
      </c>
      <c r="I12" s="71"/>
      <c r="J12" s="72">
        <f>I12*F12</f>
        <v>0</v>
      </c>
      <c r="K12" s="72">
        <f t="shared" ref="K12:K15" si="1">G12+I12</f>
        <v>40</v>
      </c>
      <c r="L12" s="72">
        <f t="shared" ref="L12:L15" si="2">K12*F12</f>
        <v>3200000</v>
      </c>
    </row>
    <row r="13" spans="2:12" x14ac:dyDescent="0.2">
      <c r="B13" s="66">
        <v>3</v>
      </c>
      <c r="C13" s="170" t="s">
        <v>7</v>
      </c>
      <c r="D13" s="170"/>
      <c r="E13" s="69" t="s">
        <v>4</v>
      </c>
      <c r="F13" s="70">
        <v>80000</v>
      </c>
      <c r="G13" s="70">
        <v>286</v>
      </c>
      <c r="H13" s="70">
        <f t="shared" si="0"/>
        <v>22880000</v>
      </c>
      <c r="I13" s="71"/>
      <c r="J13" s="72">
        <f>I13*F13</f>
        <v>0</v>
      </c>
      <c r="K13" s="72">
        <f t="shared" si="1"/>
        <v>286</v>
      </c>
      <c r="L13" s="72">
        <f t="shared" si="2"/>
        <v>22880000</v>
      </c>
    </row>
    <row r="14" spans="2:12" ht="12.75" customHeight="1" x14ac:dyDescent="0.2">
      <c r="B14" s="66">
        <v>4</v>
      </c>
      <c r="C14" s="169" t="s">
        <v>8</v>
      </c>
      <c r="D14" s="169"/>
      <c r="E14" s="69" t="s">
        <v>4</v>
      </c>
      <c r="F14" s="70">
        <v>80000</v>
      </c>
      <c r="G14" s="70">
        <v>225</v>
      </c>
      <c r="H14" s="70">
        <f t="shared" si="0"/>
        <v>18000000</v>
      </c>
      <c r="I14" s="71"/>
      <c r="J14" s="72">
        <f>I14*F14</f>
        <v>0</v>
      </c>
      <c r="K14" s="72">
        <f t="shared" si="1"/>
        <v>225</v>
      </c>
      <c r="L14" s="72">
        <f t="shared" si="2"/>
        <v>18000000</v>
      </c>
    </row>
    <row r="15" spans="2:12" ht="13.5" customHeight="1" x14ac:dyDescent="0.2">
      <c r="B15" s="66">
        <v>5</v>
      </c>
      <c r="C15" s="169" t="s">
        <v>9</v>
      </c>
      <c r="D15" s="169"/>
      <c r="E15" s="69" t="s">
        <v>4</v>
      </c>
      <c r="F15" s="70">
        <v>80000</v>
      </c>
      <c r="G15" s="70">
        <v>0</v>
      </c>
      <c r="H15" s="70">
        <f t="shared" si="0"/>
        <v>0</v>
      </c>
      <c r="I15" s="71"/>
      <c r="J15" s="72">
        <f>I15*F15</f>
        <v>0</v>
      </c>
      <c r="K15" s="72">
        <f t="shared" si="1"/>
        <v>0</v>
      </c>
      <c r="L15" s="72">
        <f t="shared" si="2"/>
        <v>0</v>
      </c>
    </row>
    <row r="16" spans="2:12" ht="10.5" customHeight="1" x14ac:dyDescent="0.2">
      <c r="B16" s="66"/>
      <c r="C16" s="186" t="s">
        <v>121</v>
      </c>
      <c r="D16" s="186"/>
      <c r="E16" s="73"/>
      <c r="F16" s="74"/>
      <c r="G16" s="74"/>
      <c r="H16" s="75">
        <f>SUM(H11:H15)</f>
        <v>52880000</v>
      </c>
      <c r="I16" s="76"/>
      <c r="J16" s="75">
        <f>SUM(J11:J15)</f>
        <v>0</v>
      </c>
      <c r="K16" s="76"/>
      <c r="L16" s="75">
        <f>SUM(L11:L15)</f>
        <v>52880000</v>
      </c>
    </row>
    <row r="17" spans="2:12" x14ac:dyDescent="0.2">
      <c r="B17" s="66">
        <v>6</v>
      </c>
      <c r="C17" s="169" t="s">
        <v>10</v>
      </c>
      <c r="D17" s="169"/>
      <c r="E17" s="69" t="s">
        <v>11</v>
      </c>
      <c r="F17" s="70">
        <v>10000</v>
      </c>
      <c r="G17" s="70">
        <v>339</v>
      </c>
      <c r="H17" s="70">
        <f>G17*F17</f>
        <v>3390000</v>
      </c>
      <c r="I17" s="71"/>
      <c r="J17" s="72">
        <f t="shared" ref="J17:J27" si="3">I17*F17</f>
        <v>0</v>
      </c>
      <c r="K17" s="72">
        <f>I17+G17</f>
        <v>339</v>
      </c>
      <c r="L17" s="77">
        <f>K17*F17</f>
        <v>3390000</v>
      </c>
    </row>
    <row r="18" spans="2:12" x14ac:dyDescent="0.2">
      <c r="B18" s="66">
        <v>7</v>
      </c>
      <c r="C18" s="169" t="s">
        <v>12</v>
      </c>
      <c r="D18" s="169"/>
      <c r="E18" s="69" t="s">
        <v>11</v>
      </c>
      <c r="F18" s="70">
        <v>30000</v>
      </c>
      <c r="G18" s="70">
        <v>3480</v>
      </c>
      <c r="H18" s="70">
        <f t="shared" ref="H18:H27" si="4">G18*F18</f>
        <v>104400000</v>
      </c>
      <c r="I18" s="71">
        <v>120</v>
      </c>
      <c r="J18" s="77">
        <f t="shared" si="3"/>
        <v>3600000</v>
      </c>
      <c r="K18" s="77">
        <f t="shared" ref="K18:K27" si="5">I18+G18</f>
        <v>3600</v>
      </c>
      <c r="L18" s="77">
        <f t="shared" ref="L18:L27" si="6">K18*F18</f>
        <v>108000000</v>
      </c>
    </row>
    <row r="19" spans="2:12" x14ac:dyDescent="0.2">
      <c r="B19" s="66">
        <v>8</v>
      </c>
      <c r="C19" s="169" t="s">
        <v>13</v>
      </c>
      <c r="D19" s="169"/>
      <c r="E19" s="69" t="s">
        <v>11</v>
      </c>
      <c r="F19" s="70">
        <v>35000</v>
      </c>
      <c r="G19" s="70">
        <v>1466</v>
      </c>
      <c r="H19" s="70">
        <f t="shared" si="4"/>
        <v>51310000</v>
      </c>
      <c r="I19" s="71">
        <v>620</v>
      </c>
      <c r="J19" s="77">
        <f t="shared" si="3"/>
        <v>21700000</v>
      </c>
      <c r="K19" s="72">
        <f t="shared" si="5"/>
        <v>2086</v>
      </c>
      <c r="L19" s="77">
        <f t="shared" si="6"/>
        <v>73010000</v>
      </c>
    </row>
    <row r="20" spans="2:12" x14ac:dyDescent="0.2">
      <c r="B20" s="66">
        <v>9</v>
      </c>
      <c r="C20" s="169" t="s">
        <v>14</v>
      </c>
      <c r="D20" s="169"/>
      <c r="E20" s="69" t="s">
        <v>15</v>
      </c>
      <c r="F20" s="78">
        <v>40000</v>
      </c>
      <c r="G20" s="78">
        <v>725</v>
      </c>
      <c r="H20" s="70">
        <f t="shared" si="4"/>
        <v>29000000</v>
      </c>
      <c r="I20" s="71">
        <v>35</v>
      </c>
      <c r="J20" s="77">
        <f t="shared" si="3"/>
        <v>1400000</v>
      </c>
      <c r="K20" s="72">
        <f t="shared" si="5"/>
        <v>760</v>
      </c>
      <c r="L20" s="77">
        <f t="shared" si="6"/>
        <v>30400000</v>
      </c>
    </row>
    <row r="21" spans="2:12" x14ac:dyDescent="0.2">
      <c r="B21" s="66">
        <v>10</v>
      </c>
      <c r="C21" s="169" t="s">
        <v>16</v>
      </c>
      <c r="D21" s="169"/>
      <c r="E21" s="69" t="s">
        <v>17</v>
      </c>
      <c r="F21" s="70">
        <v>40000</v>
      </c>
      <c r="G21" s="70">
        <v>457</v>
      </c>
      <c r="H21" s="70">
        <f t="shared" si="4"/>
        <v>18280000</v>
      </c>
      <c r="I21" s="71">
        <v>29</v>
      </c>
      <c r="J21" s="77">
        <f t="shared" si="3"/>
        <v>1160000</v>
      </c>
      <c r="K21" s="72">
        <f t="shared" si="5"/>
        <v>486</v>
      </c>
      <c r="L21" s="77">
        <f t="shared" si="6"/>
        <v>19440000</v>
      </c>
    </row>
    <row r="22" spans="2:12" x14ac:dyDescent="0.2">
      <c r="B22" s="66">
        <v>11</v>
      </c>
      <c r="C22" s="169" t="s">
        <v>18</v>
      </c>
      <c r="D22" s="169"/>
      <c r="E22" s="69" t="s">
        <v>19</v>
      </c>
      <c r="F22" s="70">
        <v>200000</v>
      </c>
      <c r="G22" s="70">
        <v>50</v>
      </c>
      <c r="H22" s="70">
        <f t="shared" si="4"/>
        <v>10000000</v>
      </c>
      <c r="I22" s="71"/>
      <c r="J22" s="77">
        <f t="shared" si="3"/>
        <v>0</v>
      </c>
      <c r="K22" s="72">
        <f t="shared" si="5"/>
        <v>50</v>
      </c>
      <c r="L22" s="77">
        <f t="shared" si="6"/>
        <v>10000000</v>
      </c>
    </row>
    <row r="23" spans="2:12" x14ac:dyDescent="0.2">
      <c r="B23" s="66">
        <v>12</v>
      </c>
      <c r="C23" s="169" t="s">
        <v>20</v>
      </c>
      <c r="D23" s="169"/>
      <c r="E23" s="69" t="s">
        <v>15</v>
      </c>
      <c r="F23" s="70">
        <v>2000000</v>
      </c>
      <c r="G23" s="70">
        <v>5</v>
      </c>
      <c r="H23" s="70">
        <f t="shared" si="4"/>
        <v>10000000</v>
      </c>
      <c r="I23" s="71"/>
      <c r="J23" s="77">
        <f t="shared" si="3"/>
        <v>0</v>
      </c>
      <c r="K23" s="72">
        <f t="shared" si="5"/>
        <v>5</v>
      </c>
      <c r="L23" s="77">
        <f t="shared" si="6"/>
        <v>10000000</v>
      </c>
    </row>
    <row r="24" spans="2:12" x14ac:dyDescent="0.2">
      <c r="B24" s="66">
        <v>13</v>
      </c>
      <c r="C24" s="169" t="s">
        <v>21</v>
      </c>
      <c r="D24" s="169"/>
      <c r="E24" s="69" t="s">
        <v>11</v>
      </c>
      <c r="F24" s="70">
        <v>40000</v>
      </c>
      <c r="G24" s="70">
        <v>92</v>
      </c>
      <c r="H24" s="70">
        <f t="shared" si="4"/>
        <v>3680000</v>
      </c>
      <c r="I24" s="71">
        <v>78</v>
      </c>
      <c r="J24" s="77">
        <f t="shared" si="3"/>
        <v>3120000</v>
      </c>
      <c r="K24" s="72">
        <f t="shared" si="5"/>
        <v>170</v>
      </c>
      <c r="L24" s="77">
        <f t="shared" si="6"/>
        <v>6800000</v>
      </c>
    </row>
    <row r="25" spans="2:12" x14ac:dyDescent="0.2">
      <c r="B25" s="66">
        <v>14</v>
      </c>
      <c r="C25" s="169" t="s">
        <v>22</v>
      </c>
      <c r="D25" s="169"/>
      <c r="E25" s="69" t="s">
        <v>17</v>
      </c>
      <c r="F25" s="70">
        <v>96000</v>
      </c>
      <c r="G25" s="70">
        <v>45</v>
      </c>
      <c r="H25" s="70">
        <f t="shared" si="4"/>
        <v>4320000</v>
      </c>
      <c r="I25" s="71">
        <v>30</v>
      </c>
      <c r="J25" s="77">
        <f t="shared" si="3"/>
        <v>2880000</v>
      </c>
      <c r="K25" s="72">
        <f t="shared" si="5"/>
        <v>75</v>
      </c>
      <c r="L25" s="77">
        <f t="shared" si="6"/>
        <v>7200000</v>
      </c>
    </row>
    <row r="26" spans="2:12" x14ac:dyDescent="0.2">
      <c r="B26" s="66">
        <v>15</v>
      </c>
      <c r="C26" s="169" t="s">
        <v>23</v>
      </c>
      <c r="D26" s="169"/>
      <c r="E26" s="69" t="s">
        <v>131</v>
      </c>
      <c r="F26" s="70">
        <v>60000</v>
      </c>
      <c r="G26" s="70">
        <v>12</v>
      </c>
      <c r="H26" s="70">
        <f t="shared" si="4"/>
        <v>720000</v>
      </c>
      <c r="I26" s="71"/>
      <c r="J26" s="77">
        <f t="shared" si="3"/>
        <v>0</v>
      </c>
      <c r="K26" s="72">
        <f t="shared" si="5"/>
        <v>12</v>
      </c>
      <c r="L26" s="77">
        <f t="shared" si="6"/>
        <v>720000</v>
      </c>
    </row>
    <row r="27" spans="2:12" x14ac:dyDescent="0.2">
      <c r="B27" s="66">
        <v>16</v>
      </c>
      <c r="C27" s="169" t="s">
        <v>24</v>
      </c>
      <c r="D27" s="169"/>
      <c r="E27" s="69" t="s">
        <v>25</v>
      </c>
      <c r="F27" s="70">
        <v>120000</v>
      </c>
      <c r="G27" s="70">
        <v>0</v>
      </c>
      <c r="H27" s="70">
        <f t="shared" si="4"/>
        <v>0</v>
      </c>
      <c r="I27" s="71">
        <v>24</v>
      </c>
      <c r="J27" s="79">
        <f t="shared" si="3"/>
        <v>2880000</v>
      </c>
      <c r="K27" s="72">
        <f t="shared" si="5"/>
        <v>24</v>
      </c>
      <c r="L27" s="77">
        <f t="shared" si="6"/>
        <v>2880000</v>
      </c>
    </row>
    <row r="28" spans="2:12" x14ac:dyDescent="0.2">
      <c r="B28" s="66"/>
      <c r="C28" s="186" t="s">
        <v>122</v>
      </c>
      <c r="D28" s="186"/>
      <c r="E28" s="73"/>
      <c r="F28" s="80"/>
      <c r="G28" s="80"/>
      <c r="H28" s="75">
        <f>SUM(H17:H27)</f>
        <v>235100000</v>
      </c>
      <c r="I28" s="76"/>
      <c r="J28" s="75">
        <f>SUM(J17:J27)</f>
        <v>36740000</v>
      </c>
      <c r="K28" s="76"/>
      <c r="L28" s="75">
        <f>SUM(L17:L27)</f>
        <v>271840000</v>
      </c>
    </row>
    <row r="29" spans="2:12" x14ac:dyDescent="0.2">
      <c r="B29" s="66">
        <v>17</v>
      </c>
      <c r="C29" s="169" t="s">
        <v>26</v>
      </c>
      <c r="D29" s="169"/>
      <c r="E29" s="81" t="s">
        <v>27</v>
      </c>
      <c r="F29" s="70">
        <v>18000</v>
      </c>
      <c r="G29" s="70">
        <v>60</v>
      </c>
      <c r="H29" s="70">
        <f>G29*F29</f>
        <v>1080000</v>
      </c>
      <c r="I29" s="71">
        <v>450</v>
      </c>
      <c r="J29" s="79">
        <f t="shared" ref="J29:J34" si="7">I29*F29</f>
        <v>8100000</v>
      </c>
      <c r="K29" s="72">
        <f>I29+G29</f>
        <v>510</v>
      </c>
      <c r="L29" s="72">
        <f>K29*F29</f>
        <v>9180000</v>
      </c>
    </row>
    <row r="30" spans="2:12" x14ac:dyDescent="0.2">
      <c r="B30" s="66">
        <v>18</v>
      </c>
      <c r="C30" s="169" t="s">
        <v>28</v>
      </c>
      <c r="D30" s="169"/>
      <c r="E30" s="81" t="s">
        <v>29</v>
      </c>
      <c r="F30" s="70">
        <v>17000</v>
      </c>
      <c r="G30" s="70">
        <v>24</v>
      </c>
      <c r="H30" s="70">
        <f t="shared" ref="H30:H34" si="8">G30*F30</f>
        <v>408000</v>
      </c>
      <c r="I30" s="71">
        <v>180</v>
      </c>
      <c r="J30" s="79">
        <f t="shared" si="7"/>
        <v>3060000</v>
      </c>
      <c r="K30" s="72">
        <f t="shared" ref="K30:K34" si="9">I30+G30</f>
        <v>204</v>
      </c>
      <c r="L30" s="72">
        <f t="shared" ref="L30:L34" si="10">K30*F30</f>
        <v>3468000</v>
      </c>
    </row>
    <row r="31" spans="2:12" x14ac:dyDescent="0.2">
      <c r="B31" s="66">
        <v>19</v>
      </c>
      <c r="C31" s="169" t="s">
        <v>30</v>
      </c>
      <c r="D31" s="169"/>
      <c r="E31" s="81" t="s">
        <v>27</v>
      </c>
      <c r="F31" s="70">
        <v>7500</v>
      </c>
      <c r="G31" s="70">
        <v>88.8</v>
      </c>
      <c r="H31" s="70">
        <f t="shared" si="8"/>
        <v>666000</v>
      </c>
      <c r="I31" s="71">
        <v>666</v>
      </c>
      <c r="J31" s="79">
        <f t="shared" si="7"/>
        <v>4995000</v>
      </c>
      <c r="K31" s="72">
        <f t="shared" si="9"/>
        <v>754.8</v>
      </c>
      <c r="L31" s="72">
        <f t="shared" si="10"/>
        <v>5661000</v>
      </c>
    </row>
    <row r="32" spans="2:12" x14ac:dyDescent="0.2">
      <c r="B32" s="66">
        <v>20</v>
      </c>
      <c r="C32" s="169" t="s">
        <v>31</v>
      </c>
      <c r="D32" s="169"/>
      <c r="E32" s="81" t="s">
        <v>29</v>
      </c>
      <c r="F32" s="70">
        <v>180000</v>
      </c>
      <c r="G32" s="70">
        <v>12</v>
      </c>
      <c r="H32" s="70">
        <f t="shared" si="8"/>
        <v>2160000</v>
      </c>
      <c r="I32" s="71">
        <v>12</v>
      </c>
      <c r="J32" s="79">
        <f t="shared" si="7"/>
        <v>2160000</v>
      </c>
      <c r="K32" s="72">
        <f t="shared" si="9"/>
        <v>24</v>
      </c>
      <c r="L32" s="72">
        <f t="shared" si="10"/>
        <v>4320000</v>
      </c>
    </row>
    <row r="33" spans="2:12" ht="12" customHeight="1" x14ac:dyDescent="0.2">
      <c r="B33" s="66">
        <v>21</v>
      </c>
      <c r="C33" s="169" t="s">
        <v>32</v>
      </c>
      <c r="D33" s="169"/>
      <c r="E33" s="81" t="s">
        <v>33</v>
      </c>
      <c r="F33" s="70">
        <v>2000000</v>
      </c>
      <c r="G33" s="70">
        <v>0</v>
      </c>
      <c r="H33" s="70">
        <f t="shared" si="8"/>
        <v>0</v>
      </c>
      <c r="I33" s="71">
        <v>1</v>
      </c>
      <c r="J33" s="79">
        <f t="shared" si="7"/>
        <v>2000000</v>
      </c>
      <c r="K33" s="72">
        <f t="shared" si="9"/>
        <v>1</v>
      </c>
      <c r="L33" s="72">
        <f t="shared" si="10"/>
        <v>2000000</v>
      </c>
    </row>
    <row r="34" spans="2:12" x14ac:dyDescent="0.2">
      <c r="B34" s="66">
        <v>22</v>
      </c>
      <c r="C34" s="169" t="s">
        <v>34</v>
      </c>
      <c r="D34" s="169"/>
      <c r="E34" s="81" t="s">
        <v>15</v>
      </c>
      <c r="F34" s="70">
        <v>350000</v>
      </c>
      <c r="G34" s="70">
        <v>42</v>
      </c>
      <c r="H34" s="70">
        <f t="shared" si="8"/>
        <v>14700000</v>
      </c>
      <c r="I34" s="71"/>
      <c r="J34" s="77">
        <f t="shared" si="7"/>
        <v>0</v>
      </c>
      <c r="K34" s="72">
        <f t="shared" si="9"/>
        <v>42</v>
      </c>
      <c r="L34" s="72">
        <f t="shared" si="10"/>
        <v>14700000</v>
      </c>
    </row>
    <row r="35" spans="2:12" x14ac:dyDescent="0.2">
      <c r="B35" s="66"/>
      <c r="C35" s="186" t="s">
        <v>123</v>
      </c>
      <c r="D35" s="186"/>
      <c r="E35" s="73"/>
      <c r="F35" s="80"/>
      <c r="G35" s="80"/>
      <c r="H35" s="75">
        <f>SUM(H29:H34)</f>
        <v>19014000</v>
      </c>
      <c r="I35" s="76"/>
      <c r="J35" s="75">
        <f>SUM(J29:J34)</f>
        <v>20315000</v>
      </c>
      <c r="K35" s="76"/>
      <c r="L35" s="75">
        <f>SUM(L29:L34)</f>
        <v>39329000</v>
      </c>
    </row>
    <row r="36" spans="2:12" x14ac:dyDescent="0.2">
      <c r="B36" s="66">
        <v>23</v>
      </c>
      <c r="C36" s="187" t="s">
        <v>35</v>
      </c>
      <c r="D36" s="187"/>
      <c r="E36" s="82" t="s">
        <v>36</v>
      </c>
      <c r="F36" s="78">
        <v>17000</v>
      </c>
      <c r="G36" s="78">
        <v>2376</v>
      </c>
      <c r="H36" s="78">
        <f>G36*F36</f>
        <v>40392000</v>
      </c>
      <c r="I36" s="71">
        <v>210</v>
      </c>
      <c r="J36" s="77">
        <f t="shared" ref="J36:J56" si="11">I36*F36</f>
        <v>3570000</v>
      </c>
      <c r="K36" s="72">
        <f>I36+G36</f>
        <v>2586</v>
      </c>
      <c r="L36" s="77">
        <f>K36*F36</f>
        <v>43962000</v>
      </c>
    </row>
    <row r="37" spans="2:12" x14ac:dyDescent="0.2">
      <c r="B37" s="66">
        <v>24</v>
      </c>
      <c r="C37" s="187" t="s">
        <v>37</v>
      </c>
      <c r="D37" s="187"/>
      <c r="E37" s="82" t="s">
        <v>38</v>
      </c>
      <c r="F37" s="78">
        <v>64000</v>
      </c>
      <c r="G37" s="78">
        <v>0</v>
      </c>
      <c r="H37" s="78">
        <f t="shared" ref="H37:H56" si="12">G37*F37</f>
        <v>0</v>
      </c>
      <c r="I37" s="71"/>
      <c r="J37" s="77">
        <f t="shared" si="11"/>
        <v>0</v>
      </c>
      <c r="K37" s="72">
        <f t="shared" ref="K37:K56" si="13">I37+G37</f>
        <v>0</v>
      </c>
      <c r="L37" s="77">
        <f t="shared" ref="L37:L56" si="14">K37*F37</f>
        <v>0</v>
      </c>
    </row>
    <row r="38" spans="2:12" ht="11.25" customHeight="1" x14ac:dyDescent="0.2">
      <c r="B38" s="66">
        <v>25</v>
      </c>
      <c r="C38" s="187" t="s">
        <v>39</v>
      </c>
      <c r="D38" s="187"/>
      <c r="E38" s="82" t="s">
        <v>38</v>
      </c>
      <c r="F38" s="78">
        <v>58000</v>
      </c>
      <c r="G38" s="78">
        <v>0</v>
      </c>
      <c r="H38" s="78">
        <f t="shared" si="12"/>
        <v>0</v>
      </c>
      <c r="I38" s="71"/>
      <c r="J38" s="77">
        <f t="shared" si="11"/>
        <v>0</v>
      </c>
      <c r="K38" s="72">
        <f t="shared" si="13"/>
        <v>0</v>
      </c>
      <c r="L38" s="77">
        <f t="shared" si="14"/>
        <v>0</v>
      </c>
    </row>
    <row r="39" spans="2:12" x14ac:dyDescent="0.2">
      <c r="B39" s="66">
        <v>26</v>
      </c>
      <c r="C39" s="187" t="s">
        <v>40</v>
      </c>
      <c r="D39" s="187"/>
      <c r="E39" s="82" t="s">
        <v>38</v>
      </c>
      <c r="F39" s="78">
        <v>18000</v>
      </c>
      <c r="G39" s="78">
        <v>511</v>
      </c>
      <c r="H39" s="78">
        <f t="shared" si="12"/>
        <v>9198000</v>
      </c>
      <c r="I39" s="71">
        <v>25</v>
      </c>
      <c r="J39" s="77">
        <f t="shared" si="11"/>
        <v>450000</v>
      </c>
      <c r="K39" s="72">
        <f t="shared" si="13"/>
        <v>536</v>
      </c>
      <c r="L39" s="77">
        <f t="shared" si="14"/>
        <v>9648000</v>
      </c>
    </row>
    <row r="40" spans="2:12" ht="14.25" customHeight="1" x14ac:dyDescent="0.2">
      <c r="B40" s="66">
        <v>27</v>
      </c>
      <c r="C40" s="187" t="s">
        <v>41</v>
      </c>
      <c r="D40" s="187"/>
      <c r="E40" s="82" t="s">
        <v>38</v>
      </c>
      <c r="F40" s="78">
        <v>15000</v>
      </c>
      <c r="G40" s="78">
        <v>296</v>
      </c>
      <c r="H40" s="78">
        <f t="shared" si="12"/>
        <v>4440000</v>
      </c>
      <c r="I40" s="71">
        <v>2</v>
      </c>
      <c r="J40" s="77">
        <f t="shared" si="11"/>
        <v>30000</v>
      </c>
      <c r="K40" s="72">
        <f t="shared" si="13"/>
        <v>298</v>
      </c>
      <c r="L40" s="77">
        <f t="shared" si="14"/>
        <v>4470000</v>
      </c>
    </row>
    <row r="41" spans="2:12" x14ac:dyDescent="0.2">
      <c r="B41" s="66">
        <v>28</v>
      </c>
      <c r="C41" s="187" t="s">
        <v>42</v>
      </c>
      <c r="D41" s="187"/>
      <c r="E41" s="82" t="s">
        <v>38</v>
      </c>
      <c r="F41" s="78">
        <v>12000</v>
      </c>
      <c r="G41" s="78">
        <v>18</v>
      </c>
      <c r="H41" s="78">
        <f t="shared" si="12"/>
        <v>216000</v>
      </c>
      <c r="I41" s="71"/>
      <c r="J41" s="77">
        <f t="shared" si="11"/>
        <v>0</v>
      </c>
      <c r="K41" s="72">
        <f t="shared" si="13"/>
        <v>18</v>
      </c>
      <c r="L41" s="77">
        <f t="shared" si="14"/>
        <v>216000</v>
      </c>
    </row>
    <row r="42" spans="2:12" ht="13.5" customHeight="1" x14ac:dyDescent="0.2">
      <c r="B42" s="66">
        <v>29</v>
      </c>
      <c r="C42" s="187" t="s">
        <v>43</v>
      </c>
      <c r="D42" s="187"/>
      <c r="E42" s="82" t="s">
        <v>38</v>
      </c>
      <c r="F42" s="78">
        <v>12000</v>
      </c>
      <c r="G42" s="78">
        <v>85</v>
      </c>
      <c r="H42" s="78">
        <f t="shared" si="12"/>
        <v>1020000</v>
      </c>
      <c r="I42" s="71"/>
      <c r="J42" s="77">
        <f t="shared" si="11"/>
        <v>0</v>
      </c>
      <c r="K42" s="72">
        <f t="shared" si="13"/>
        <v>85</v>
      </c>
      <c r="L42" s="77">
        <f t="shared" si="14"/>
        <v>1020000</v>
      </c>
    </row>
    <row r="43" spans="2:12" ht="12.75" customHeight="1" x14ac:dyDescent="0.2">
      <c r="B43" s="66">
        <v>30</v>
      </c>
      <c r="C43" s="187" t="s">
        <v>44</v>
      </c>
      <c r="D43" s="187"/>
      <c r="E43" s="82" t="s">
        <v>38</v>
      </c>
      <c r="F43" s="78">
        <v>12000</v>
      </c>
      <c r="G43" s="78">
        <v>65</v>
      </c>
      <c r="H43" s="78">
        <f t="shared" si="12"/>
        <v>780000</v>
      </c>
      <c r="I43" s="71"/>
      <c r="J43" s="77">
        <f t="shared" si="11"/>
        <v>0</v>
      </c>
      <c r="K43" s="72">
        <f t="shared" si="13"/>
        <v>65</v>
      </c>
      <c r="L43" s="77">
        <f t="shared" si="14"/>
        <v>780000</v>
      </c>
    </row>
    <row r="44" spans="2:12" ht="11.25" customHeight="1" x14ac:dyDescent="0.2">
      <c r="B44" s="66">
        <v>31</v>
      </c>
      <c r="C44" s="187" t="s">
        <v>45</v>
      </c>
      <c r="D44" s="187"/>
      <c r="E44" s="82" t="s">
        <v>38</v>
      </c>
      <c r="F44" s="78">
        <v>8000</v>
      </c>
      <c r="G44" s="78">
        <v>115</v>
      </c>
      <c r="H44" s="78">
        <f t="shared" si="12"/>
        <v>920000</v>
      </c>
      <c r="I44" s="71"/>
      <c r="J44" s="77">
        <f t="shared" si="11"/>
        <v>0</v>
      </c>
      <c r="K44" s="72">
        <f t="shared" si="13"/>
        <v>115</v>
      </c>
      <c r="L44" s="77">
        <f t="shared" si="14"/>
        <v>920000</v>
      </c>
    </row>
    <row r="45" spans="2:12" ht="12.75" customHeight="1" x14ac:dyDescent="0.2">
      <c r="B45" s="66">
        <v>32</v>
      </c>
      <c r="C45" s="188" t="s">
        <v>46</v>
      </c>
      <c r="D45" s="188"/>
      <c r="E45" s="83" t="s">
        <v>38</v>
      </c>
      <c r="F45" s="84">
        <v>96000</v>
      </c>
      <c r="G45" s="84">
        <v>397</v>
      </c>
      <c r="H45" s="78">
        <f t="shared" si="12"/>
        <v>38112000</v>
      </c>
      <c r="I45" s="85">
        <v>25</v>
      </c>
      <c r="J45" s="86">
        <f t="shared" si="11"/>
        <v>2400000</v>
      </c>
      <c r="K45" s="87">
        <f t="shared" si="13"/>
        <v>422</v>
      </c>
      <c r="L45" s="86">
        <f t="shared" si="14"/>
        <v>40512000</v>
      </c>
    </row>
    <row r="46" spans="2:12" ht="12.75" customHeight="1" x14ac:dyDescent="0.2">
      <c r="B46" s="66">
        <v>33</v>
      </c>
      <c r="C46" s="187" t="s">
        <v>47</v>
      </c>
      <c r="D46" s="187"/>
      <c r="E46" s="82" t="s">
        <v>38</v>
      </c>
      <c r="F46" s="78">
        <v>20000</v>
      </c>
      <c r="G46" s="78">
        <v>20</v>
      </c>
      <c r="H46" s="78">
        <f t="shared" si="12"/>
        <v>400000</v>
      </c>
      <c r="I46" s="71">
        <v>16</v>
      </c>
      <c r="J46" s="77">
        <f t="shared" si="11"/>
        <v>320000</v>
      </c>
      <c r="K46" s="72">
        <f t="shared" si="13"/>
        <v>36</v>
      </c>
      <c r="L46" s="77">
        <f t="shared" si="14"/>
        <v>720000</v>
      </c>
    </row>
    <row r="47" spans="2:12" x14ac:dyDescent="0.2">
      <c r="B47" s="66">
        <v>34</v>
      </c>
      <c r="C47" s="187" t="s">
        <v>48</v>
      </c>
      <c r="D47" s="187"/>
      <c r="E47" s="82" t="s">
        <v>38</v>
      </c>
      <c r="F47" s="78">
        <v>18000</v>
      </c>
      <c r="G47" s="78">
        <v>100</v>
      </c>
      <c r="H47" s="78">
        <f t="shared" si="12"/>
        <v>1800000</v>
      </c>
      <c r="I47" s="71"/>
      <c r="J47" s="77">
        <f t="shared" si="11"/>
        <v>0</v>
      </c>
      <c r="K47" s="72">
        <f t="shared" si="13"/>
        <v>100</v>
      </c>
      <c r="L47" s="77">
        <f t="shared" si="14"/>
        <v>1800000</v>
      </c>
    </row>
    <row r="48" spans="2:12" ht="12.75" customHeight="1" x14ac:dyDescent="0.2">
      <c r="B48" s="66">
        <v>35</v>
      </c>
      <c r="C48" s="187" t="s">
        <v>49</v>
      </c>
      <c r="D48" s="187"/>
      <c r="E48" s="82" t="s">
        <v>38</v>
      </c>
      <c r="F48" s="78">
        <v>16000</v>
      </c>
      <c r="G48" s="78">
        <v>93</v>
      </c>
      <c r="H48" s="78">
        <f t="shared" si="12"/>
        <v>1488000</v>
      </c>
      <c r="I48" s="71">
        <v>15</v>
      </c>
      <c r="J48" s="77">
        <f t="shared" si="11"/>
        <v>240000</v>
      </c>
      <c r="K48" s="72">
        <f t="shared" si="13"/>
        <v>108</v>
      </c>
      <c r="L48" s="77">
        <f t="shared" si="14"/>
        <v>1728000</v>
      </c>
    </row>
    <row r="49" spans="2:12" x14ac:dyDescent="0.2">
      <c r="B49" s="66">
        <v>36</v>
      </c>
      <c r="C49" s="187" t="s">
        <v>50</v>
      </c>
      <c r="D49" s="187"/>
      <c r="E49" s="82" t="s">
        <v>38</v>
      </c>
      <c r="F49" s="78">
        <v>20000</v>
      </c>
      <c r="G49" s="78">
        <v>83</v>
      </c>
      <c r="H49" s="78">
        <f t="shared" si="12"/>
        <v>1660000</v>
      </c>
      <c r="I49" s="71">
        <v>15</v>
      </c>
      <c r="J49" s="77">
        <f t="shared" si="11"/>
        <v>300000</v>
      </c>
      <c r="K49" s="72">
        <f t="shared" si="13"/>
        <v>98</v>
      </c>
      <c r="L49" s="77">
        <f t="shared" si="14"/>
        <v>1960000</v>
      </c>
    </row>
    <row r="50" spans="2:12" ht="12.75" customHeight="1" x14ac:dyDescent="0.2">
      <c r="B50" s="66">
        <v>37</v>
      </c>
      <c r="C50" s="187" t="s">
        <v>51</v>
      </c>
      <c r="D50" s="187"/>
      <c r="E50" s="82" t="s">
        <v>38</v>
      </c>
      <c r="F50" s="78">
        <v>10000</v>
      </c>
      <c r="G50" s="78">
        <v>33</v>
      </c>
      <c r="H50" s="78">
        <f t="shared" si="12"/>
        <v>330000</v>
      </c>
      <c r="I50" s="71">
        <v>5</v>
      </c>
      <c r="J50" s="77">
        <f t="shared" si="11"/>
        <v>50000</v>
      </c>
      <c r="K50" s="72">
        <f t="shared" si="13"/>
        <v>38</v>
      </c>
      <c r="L50" s="77">
        <f t="shared" si="14"/>
        <v>380000</v>
      </c>
    </row>
    <row r="51" spans="2:12" ht="12" customHeight="1" x14ac:dyDescent="0.2">
      <c r="B51" s="66">
        <v>38</v>
      </c>
      <c r="C51" s="187" t="s">
        <v>52</v>
      </c>
      <c r="D51" s="187"/>
      <c r="E51" s="82" t="s">
        <v>38</v>
      </c>
      <c r="F51" s="78">
        <v>20000</v>
      </c>
      <c r="G51" s="78">
        <v>16</v>
      </c>
      <c r="H51" s="78">
        <f t="shared" si="12"/>
        <v>320000</v>
      </c>
      <c r="I51" s="71"/>
      <c r="J51" s="77">
        <f t="shared" si="11"/>
        <v>0</v>
      </c>
      <c r="K51" s="72">
        <f t="shared" si="13"/>
        <v>16</v>
      </c>
      <c r="L51" s="77">
        <f t="shared" si="14"/>
        <v>320000</v>
      </c>
    </row>
    <row r="52" spans="2:12" ht="12" customHeight="1" x14ac:dyDescent="0.2">
      <c r="B52" s="66">
        <v>39</v>
      </c>
      <c r="C52" s="187" t="s">
        <v>53</v>
      </c>
      <c r="D52" s="187"/>
      <c r="E52" s="82" t="s">
        <v>36</v>
      </c>
      <c r="F52" s="78">
        <v>22000</v>
      </c>
      <c r="G52" s="78">
        <v>8</v>
      </c>
      <c r="H52" s="78">
        <f t="shared" si="12"/>
        <v>176000</v>
      </c>
      <c r="I52" s="71">
        <v>48</v>
      </c>
      <c r="J52" s="77">
        <f t="shared" si="11"/>
        <v>1056000</v>
      </c>
      <c r="K52" s="72">
        <f t="shared" si="13"/>
        <v>56</v>
      </c>
      <c r="L52" s="77">
        <f t="shared" si="14"/>
        <v>1232000</v>
      </c>
    </row>
    <row r="53" spans="2:12" x14ac:dyDescent="0.2">
      <c r="B53" s="66">
        <v>40</v>
      </c>
      <c r="C53" s="187" t="s">
        <v>54</v>
      </c>
      <c r="D53" s="187"/>
      <c r="E53" s="82" t="s">
        <v>36</v>
      </c>
      <c r="F53" s="78">
        <v>20000</v>
      </c>
      <c r="G53" s="78">
        <v>8</v>
      </c>
      <c r="H53" s="78">
        <f t="shared" si="12"/>
        <v>160000</v>
      </c>
      <c r="I53" s="71">
        <v>32</v>
      </c>
      <c r="J53" s="77">
        <f t="shared" si="11"/>
        <v>640000</v>
      </c>
      <c r="K53" s="72">
        <f t="shared" si="13"/>
        <v>40</v>
      </c>
      <c r="L53" s="77">
        <f t="shared" si="14"/>
        <v>800000</v>
      </c>
    </row>
    <row r="54" spans="2:12" x14ac:dyDescent="0.2">
      <c r="B54" s="66">
        <v>41</v>
      </c>
      <c r="C54" s="187" t="s">
        <v>55</v>
      </c>
      <c r="D54" s="187"/>
      <c r="E54" s="82" t="s">
        <v>36</v>
      </c>
      <c r="F54" s="78">
        <v>12000</v>
      </c>
      <c r="G54" s="78">
        <v>0</v>
      </c>
      <c r="H54" s="78">
        <f t="shared" si="12"/>
        <v>0</v>
      </c>
      <c r="I54" s="71">
        <v>12</v>
      </c>
      <c r="J54" s="77">
        <f t="shared" si="11"/>
        <v>144000</v>
      </c>
      <c r="K54" s="72">
        <f t="shared" si="13"/>
        <v>12</v>
      </c>
      <c r="L54" s="77">
        <f t="shared" si="14"/>
        <v>144000</v>
      </c>
    </row>
    <row r="55" spans="2:12" x14ac:dyDescent="0.2">
      <c r="B55" s="66">
        <v>42</v>
      </c>
      <c r="C55" s="187" t="s">
        <v>56</v>
      </c>
      <c r="D55" s="187"/>
      <c r="E55" s="82" t="s">
        <v>36</v>
      </c>
      <c r="F55" s="78">
        <v>15000</v>
      </c>
      <c r="G55" s="78">
        <v>2</v>
      </c>
      <c r="H55" s="78">
        <f t="shared" si="12"/>
        <v>30000</v>
      </c>
      <c r="I55" s="71">
        <v>4</v>
      </c>
      <c r="J55" s="77">
        <f t="shared" si="11"/>
        <v>60000</v>
      </c>
      <c r="K55" s="72">
        <f t="shared" si="13"/>
        <v>6</v>
      </c>
      <c r="L55" s="77">
        <f t="shared" si="14"/>
        <v>90000</v>
      </c>
    </row>
    <row r="56" spans="2:12" x14ac:dyDescent="0.2">
      <c r="B56" s="66">
        <v>43</v>
      </c>
      <c r="C56" s="187" t="s">
        <v>57</v>
      </c>
      <c r="D56" s="187"/>
      <c r="E56" s="82" t="s">
        <v>36</v>
      </c>
      <c r="F56" s="78">
        <v>118000</v>
      </c>
      <c r="G56" s="78">
        <v>0</v>
      </c>
      <c r="H56" s="78">
        <f t="shared" si="12"/>
        <v>0</v>
      </c>
      <c r="I56" s="71">
        <v>1</v>
      </c>
      <c r="J56" s="77">
        <f t="shared" si="11"/>
        <v>118000</v>
      </c>
      <c r="K56" s="72">
        <f t="shared" si="13"/>
        <v>1</v>
      </c>
      <c r="L56" s="77">
        <f t="shared" si="14"/>
        <v>118000</v>
      </c>
    </row>
    <row r="57" spans="2:12" x14ac:dyDescent="0.2">
      <c r="B57" s="66"/>
      <c r="C57" s="186" t="s">
        <v>124</v>
      </c>
      <c r="D57" s="186"/>
      <c r="E57" s="73"/>
      <c r="F57" s="80"/>
      <c r="G57" s="80"/>
      <c r="H57" s="75">
        <f>SUM(H36:H56)</f>
        <v>101442000</v>
      </c>
      <c r="I57" s="76"/>
      <c r="J57" s="75">
        <f>SUM(J36:J56)</f>
        <v>9378000</v>
      </c>
      <c r="K57" s="76"/>
      <c r="L57" s="75">
        <f>SUM(L36:L56)</f>
        <v>110820000</v>
      </c>
    </row>
    <row r="58" spans="2:12" x14ac:dyDescent="0.2">
      <c r="B58" s="66">
        <v>44</v>
      </c>
      <c r="C58" s="169" t="s">
        <v>58</v>
      </c>
      <c r="D58" s="169"/>
      <c r="E58" s="82" t="s">
        <v>59</v>
      </c>
      <c r="F58" s="78">
        <v>550000</v>
      </c>
      <c r="G58" s="78"/>
      <c r="H58" s="78"/>
      <c r="I58" s="71">
        <v>40</v>
      </c>
      <c r="J58" s="72">
        <f>I58*F58</f>
        <v>22000000</v>
      </c>
      <c r="K58" s="72">
        <f>I58+G58</f>
        <v>40</v>
      </c>
      <c r="L58" s="77">
        <f>K58*F58</f>
        <v>22000000</v>
      </c>
    </row>
    <row r="59" spans="2:12" x14ac:dyDescent="0.2">
      <c r="B59" s="66">
        <v>45</v>
      </c>
      <c r="C59" s="169" t="s">
        <v>60</v>
      </c>
      <c r="D59" s="169"/>
      <c r="E59" s="82" t="s">
        <v>59</v>
      </c>
      <c r="F59" s="78">
        <v>900000</v>
      </c>
      <c r="G59" s="78"/>
      <c r="H59" s="78"/>
      <c r="I59" s="71"/>
      <c r="J59" s="72">
        <f>I59*F59</f>
        <v>0</v>
      </c>
      <c r="K59" s="72">
        <f>G59+I59</f>
        <v>0</v>
      </c>
      <c r="L59" s="71"/>
    </row>
    <row r="60" spans="2:12" x14ac:dyDescent="0.2">
      <c r="B60" s="66"/>
      <c r="C60" s="186" t="s">
        <v>125</v>
      </c>
      <c r="D60" s="186"/>
      <c r="E60" s="73"/>
      <c r="F60" s="80"/>
      <c r="G60" s="80"/>
      <c r="H60" s="80"/>
      <c r="I60" s="76"/>
      <c r="J60" s="75">
        <f>SUM(J58:J59)</f>
        <v>22000000</v>
      </c>
      <c r="K60" s="76"/>
      <c r="L60" s="75">
        <f>SUM(L58:L59)</f>
        <v>22000000</v>
      </c>
    </row>
    <row r="61" spans="2:12" ht="11.25" customHeight="1" x14ac:dyDescent="0.2">
      <c r="B61" s="66"/>
      <c r="C61" s="186" t="s">
        <v>61</v>
      </c>
      <c r="D61" s="186"/>
      <c r="E61" s="73"/>
      <c r="F61" s="80"/>
      <c r="G61" s="80"/>
      <c r="H61" s="75">
        <f>H60+H57+H35+H28</f>
        <v>355556000</v>
      </c>
      <c r="I61" s="75"/>
      <c r="J61" s="75">
        <f>J60+J57+J35+J28</f>
        <v>88433000</v>
      </c>
      <c r="K61" s="76"/>
      <c r="L61" s="75">
        <f>L60+L57+L35+L28</f>
        <v>443989000</v>
      </c>
    </row>
    <row r="62" spans="2:12" ht="13.5" customHeight="1" x14ac:dyDescent="0.2">
      <c r="B62" s="66">
        <v>46</v>
      </c>
      <c r="C62" s="169" t="s">
        <v>62</v>
      </c>
      <c r="D62" s="169"/>
      <c r="E62" s="69" t="s">
        <v>6</v>
      </c>
      <c r="F62" s="78">
        <v>80000</v>
      </c>
      <c r="G62" s="78">
        <v>40</v>
      </c>
      <c r="H62" s="78">
        <f>G62*F62</f>
        <v>3200000</v>
      </c>
      <c r="I62" s="71"/>
      <c r="J62" s="77">
        <f>I62*F62</f>
        <v>0</v>
      </c>
      <c r="K62" s="72">
        <f>G62+I62</f>
        <v>40</v>
      </c>
      <c r="L62" s="72">
        <f>K62*F62</f>
        <v>3200000</v>
      </c>
    </row>
    <row r="63" spans="2:12" x14ac:dyDescent="0.2">
      <c r="B63" s="66">
        <v>47</v>
      </c>
      <c r="C63" s="169" t="s">
        <v>63</v>
      </c>
      <c r="D63" s="169"/>
      <c r="E63" s="69" t="s">
        <v>6</v>
      </c>
      <c r="F63" s="78">
        <v>80000</v>
      </c>
      <c r="G63" s="78">
        <v>0</v>
      </c>
      <c r="H63" s="78">
        <f t="shared" ref="H63:H66" si="15">G63*F63</f>
        <v>0</v>
      </c>
      <c r="I63" s="71"/>
      <c r="J63" s="77">
        <f>I63*F63</f>
        <v>0</v>
      </c>
      <c r="K63" s="72">
        <f t="shared" ref="K63:K66" si="16">G63+I63</f>
        <v>0</v>
      </c>
      <c r="L63" s="72">
        <f t="shared" ref="L63:L66" si="17">K63*F63</f>
        <v>0</v>
      </c>
    </row>
    <row r="64" spans="2:12" x14ac:dyDescent="0.2">
      <c r="B64" s="66">
        <v>48</v>
      </c>
      <c r="C64" s="169" t="s">
        <v>64</v>
      </c>
      <c r="D64" s="169"/>
      <c r="E64" s="69" t="s">
        <v>4</v>
      </c>
      <c r="F64" s="78">
        <v>80000</v>
      </c>
      <c r="G64" s="78">
        <v>1703</v>
      </c>
      <c r="H64" s="78">
        <f t="shared" si="15"/>
        <v>136240000</v>
      </c>
      <c r="I64" s="71">
        <v>132</v>
      </c>
      <c r="J64" s="77">
        <f>I64*F64</f>
        <v>10560000</v>
      </c>
      <c r="K64" s="72">
        <f t="shared" si="16"/>
        <v>1835</v>
      </c>
      <c r="L64" s="72">
        <f t="shared" si="17"/>
        <v>146800000</v>
      </c>
    </row>
    <row r="65" spans="2:14" x14ac:dyDescent="0.2">
      <c r="B65" s="66">
        <v>49</v>
      </c>
      <c r="C65" s="169" t="s">
        <v>65</v>
      </c>
      <c r="D65" s="169"/>
      <c r="E65" s="69" t="s">
        <v>4</v>
      </c>
      <c r="F65" s="78">
        <v>29000</v>
      </c>
      <c r="G65" s="78">
        <v>2948</v>
      </c>
      <c r="H65" s="78">
        <f t="shared" si="15"/>
        <v>85492000</v>
      </c>
      <c r="I65" s="71">
        <v>760</v>
      </c>
      <c r="J65" s="77">
        <f>I65*F65</f>
        <v>22040000</v>
      </c>
      <c r="K65" s="72">
        <f t="shared" si="16"/>
        <v>3708</v>
      </c>
      <c r="L65" s="72">
        <f t="shared" si="17"/>
        <v>107532000</v>
      </c>
    </row>
    <row r="66" spans="2:14" x14ac:dyDescent="0.2">
      <c r="B66" s="66">
        <v>50</v>
      </c>
      <c r="C66" s="169" t="s">
        <v>66</v>
      </c>
      <c r="D66" s="169"/>
      <c r="E66" s="69" t="s">
        <v>67</v>
      </c>
      <c r="F66" s="78">
        <v>30000</v>
      </c>
      <c r="G66" s="78">
        <v>0</v>
      </c>
      <c r="H66" s="78">
        <f t="shared" si="15"/>
        <v>0</v>
      </c>
      <c r="I66" s="71"/>
      <c r="J66" s="77">
        <f>I66*F66</f>
        <v>0</v>
      </c>
      <c r="K66" s="72">
        <f t="shared" si="16"/>
        <v>0</v>
      </c>
      <c r="L66" s="72">
        <f t="shared" si="17"/>
        <v>0</v>
      </c>
    </row>
    <row r="67" spans="2:14" x14ac:dyDescent="0.2">
      <c r="B67" s="66"/>
      <c r="C67" s="186" t="s">
        <v>126</v>
      </c>
      <c r="D67" s="186"/>
      <c r="E67" s="88"/>
      <c r="F67" s="80"/>
      <c r="G67" s="80"/>
      <c r="H67" s="75">
        <f>SUM(H62:H66)</f>
        <v>224932000</v>
      </c>
      <c r="I67" s="76"/>
      <c r="J67" s="75">
        <f>SUM(J62:J66)</f>
        <v>32600000</v>
      </c>
      <c r="K67" s="76"/>
      <c r="L67" s="75">
        <f>SUM(L62:L66)</f>
        <v>257532000</v>
      </c>
    </row>
    <row r="68" spans="2:14" x14ac:dyDescent="0.2">
      <c r="B68" s="66">
        <v>51</v>
      </c>
      <c r="C68" s="169" t="s">
        <v>68</v>
      </c>
      <c r="D68" s="169"/>
      <c r="E68" s="69" t="s">
        <v>69</v>
      </c>
      <c r="F68" s="78">
        <v>1200</v>
      </c>
      <c r="G68" s="78">
        <v>17400</v>
      </c>
      <c r="H68" s="78">
        <f>F68*G68</f>
        <v>20880000</v>
      </c>
      <c r="I68" s="71">
        <v>3200</v>
      </c>
      <c r="J68" s="77">
        <f>I68*F68</f>
        <v>3840000</v>
      </c>
      <c r="K68" s="72">
        <f>I68+G68</f>
        <v>20600</v>
      </c>
      <c r="L68" s="72">
        <f>K68*F68</f>
        <v>24720000</v>
      </c>
    </row>
    <row r="69" spans="2:14" x14ac:dyDescent="0.2">
      <c r="B69" s="66">
        <v>52</v>
      </c>
      <c r="C69" s="169" t="s">
        <v>70</v>
      </c>
      <c r="D69" s="169"/>
      <c r="E69" s="69" t="s">
        <v>69</v>
      </c>
      <c r="F69" s="78">
        <v>1200</v>
      </c>
      <c r="G69" s="78">
        <v>15950</v>
      </c>
      <c r="H69" s="78">
        <f t="shared" ref="H69:H72" si="18">F69*G69</f>
        <v>19140000</v>
      </c>
      <c r="I69" s="71">
        <v>2800</v>
      </c>
      <c r="J69" s="77">
        <f>I69*F69</f>
        <v>3360000</v>
      </c>
      <c r="K69" s="72">
        <f t="shared" ref="K69:K72" si="19">I69+G69</f>
        <v>18750</v>
      </c>
      <c r="L69" s="72">
        <f t="shared" ref="L69:L72" si="20">K69*F69</f>
        <v>22500000</v>
      </c>
    </row>
    <row r="70" spans="2:14" x14ac:dyDescent="0.2">
      <c r="B70" s="66">
        <v>53</v>
      </c>
      <c r="C70" s="169" t="s">
        <v>71</v>
      </c>
      <c r="D70" s="169"/>
      <c r="E70" s="69" t="s">
        <v>69</v>
      </c>
      <c r="F70" s="78">
        <v>1200</v>
      </c>
      <c r="G70" s="78">
        <v>21280</v>
      </c>
      <c r="H70" s="78">
        <f t="shared" si="18"/>
        <v>25536000</v>
      </c>
      <c r="I70" s="71">
        <v>1200</v>
      </c>
      <c r="J70" s="77">
        <f>I70*F70</f>
        <v>1440000</v>
      </c>
      <c r="K70" s="72">
        <f t="shared" si="19"/>
        <v>22480</v>
      </c>
      <c r="L70" s="72">
        <f t="shared" si="20"/>
        <v>26976000</v>
      </c>
    </row>
    <row r="71" spans="2:14" x14ac:dyDescent="0.2">
      <c r="B71" s="66">
        <v>54</v>
      </c>
      <c r="C71" s="169" t="s">
        <v>72</v>
      </c>
      <c r="D71" s="169"/>
      <c r="E71" s="69" t="s">
        <v>69</v>
      </c>
      <c r="F71" s="78">
        <v>1200</v>
      </c>
      <c r="G71" s="78">
        <v>22200</v>
      </c>
      <c r="H71" s="78">
        <f t="shared" si="18"/>
        <v>26640000</v>
      </c>
      <c r="I71" s="71">
        <v>4600</v>
      </c>
      <c r="J71" s="77">
        <f>I71*F71</f>
        <v>5520000</v>
      </c>
      <c r="K71" s="72">
        <f t="shared" si="19"/>
        <v>26800</v>
      </c>
      <c r="L71" s="72">
        <f t="shared" si="20"/>
        <v>32160000</v>
      </c>
    </row>
    <row r="72" spans="2:14" x14ac:dyDescent="0.2">
      <c r="B72" s="66">
        <v>55</v>
      </c>
      <c r="C72" s="169" t="s">
        <v>73</v>
      </c>
      <c r="D72" s="169"/>
      <c r="E72" s="69" t="s">
        <v>69</v>
      </c>
      <c r="F72" s="78">
        <v>2800</v>
      </c>
      <c r="G72" s="78">
        <v>780</v>
      </c>
      <c r="H72" s="78">
        <f t="shared" si="18"/>
        <v>2184000</v>
      </c>
      <c r="I72" s="71"/>
      <c r="J72" s="77">
        <f>I72*F72</f>
        <v>0</v>
      </c>
      <c r="K72" s="72">
        <f t="shared" si="19"/>
        <v>780</v>
      </c>
      <c r="L72" s="72">
        <f t="shared" si="20"/>
        <v>2184000</v>
      </c>
    </row>
    <row r="73" spans="2:14" x14ac:dyDescent="0.2">
      <c r="B73" s="66"/>
      <c r="C73" s="189" t="s">
        <v>127</v>
      </c>
      <c r="D73" s="189"/>
      <c r="E73" s="65"/>
      <c r="F73" s="89"/>
      <c r="G73" s="89"/>
      <c r="H73" s="75">
        <f>SUM(H68:H72)</f>
        <v>94380000</v>
      </c>
      <c r="I73" s="76"/>
      <c r="J73" s="75">
        <f>SUM(J68:J72)</f>
        <v>14160000</v>
      </c>
      <c r="K73" s="76"/>
      <c r="L73" s="75">
        <f>SUM(L68:L72)</f>
        <v>108540000</v>
      </c>
    </row>
    <row r="74" spans="2:14" ht="10.5" customHeight="1" x14ac:dyDescent="0.2">
      <c r="B74" s="66"/>
      <c r="C74" s="190" t="s">
        <v>74</v>
      </c>
      <c r="D74" s="190"/>
      <c r="E74" s="91"/>
      <c r="F74" s="80"/>
      <c r="G74" s="80"/>
      <c r="H74" s="75">
        <f>H73+H67+H61+H16</f>
        <v>727748000</v>
      </c>
      <c r="I74" s="76"/>
      <c r="J74" s="75">
        <f>J73+J67+J61+J16</f>
        <v>135193000</v>
      </c>
      <c r="K74" s="76"/>
      <c r="L74" s="75">
        <f>L73+L67+L61+L16</f>
        <v>862941000</v>
      </c>
    </row>
    <row r="75" spans="2:14" x14ac:dyDescent="0.2">
      <c r="B75" s="66">
        <v>56</v>
      </c>
      <c r="C75" s="169" t="s">
        <v>75</v>
      </c>
      <c r="D75" s="169"/>
      <c r="E75" s="69" t="s">
        <v>76</v>
      </c>
      <c r="F75" s="78">
        <v>40000</v>
      </c>
      <c r="G75" s="78">
        <v>8</v>
      </c>
      <c r="H75" s="78">
        <f>F75*G75</f>
        <v>320000</v>
      </c>
      <c r="I75" s="71"/>
      <c r="J75" s="77">
        <f>I75*F75</f>
        <v>0</v>
      </c>
      <c r="K75" s="72">
        <f>G75+I75</f>
        <v>8</v>
      </c>
      <c r="L75" s="77">
        <f>K75*F75</f>
        <v>320000</v>
      </c>
    </row>
    <row r="76" spans="2:14" x14ac:dyDescent="0.2">
      <c r="B76" s="66">
        <f>B75+1</f>
        <v>57</v>
      </c>
      <c r="C76" s="188" t="s">
        <v>77</v>
      </c>
      <c r="D76" s="188"/>
      <c r="E76" s="83" t="s">
        <v>76</v>
      </c>
      <c r="F76" s="78">
        <v>20000</v>
      </c>
      <c r="G76" s="78">
        <v>8</v>
      </c>
      <c r="H76" s="78">
        <f t="shared" ref="H76:H100" si="21">F76*G76</f>
        <v>160000</v>
      </c>
      <c r="I76" s="71"/>
      <c r="J76" s="77">
        <f t="shared" ref="J76:J108" si="22">I76*F76</f>
        <v>0</v>
      </c>
      <c r="K76" s="72">
        <f t="shared" ref="K76:K100" si="23">G76+I76</f>
        <v>8</v>
      </c>
      <c r="L76" s="77">
        <f>K76*F76</f>
        <v>160000</v>
      </c>
    </row>
    <row r="77" spans="2:14" x14ac:dyDescent="0.2">
      <c r="B77" s="66">
        <f t="shared" ref="B77:B100" si="24">B76+1</f>
        <v>58</v>
      </c>
      <c r="C77" s="188" t="s">
        <v>78</v>
      </c>
      <c r="D77" s="188"/>
      <c r="E77" s="83" t="s">
        <v>76</v>
      </c>
      <c r="F77" s="78">
        <v>50000</v>
      </c>
      <c r="G77" s="78">
        <v>0</v>
      </c>
      <c r="H77" s="78">
        <f t="shared" si="21"/>
        <v>0</v>
      </c>
      <c r="I77" s="71"/>
      <c r="J77" s="77">
        <f t="shared" si="22"/>
        <v>0</v>
      </c>
      <c r="K77" s="72">
        <f t="shared" si="23"/>
        <v>0</v>
      </c>
      <c r="L77" s="71"/>
    </row>
    <row r="78" spans="2:14" x14ac:dyDescent="0.2">
      <c r="B78" s="66">
        <f t="shared" si="24"/>
        <v>59</v>
      </c>
      <c r="C78" s="188" t="s">
        <v>133</v>
      </c>
      <c r="D78" s="188"/>
      <c r="E78" s="83" t="s">
        <v>76</v>
      </c>
      <c r="F78" s="78">
        <v>25000</v>
      </c>
      <c r="G78" s="78">
        <v>47</v>
      </c>
      <c r="H78" s="78">
        <f t="shared" si="21"/>
        <v>1175000</v>
      </c>
      <c r="I78" s="71"/>
      <c r="J78" s="77">
        <f t="shared" si="22"/>
        <v>0</v>
      </c>
      <c r="K78" s="72">
        <f t="shared" si="23"/>
        <v>47</v>
      </c>
      <c r="L78" s="77">
        <f>K78*F78</f>
        <v>1175000</v>
      </c>
    </row>
    <row r="79" spans="2:14" x14ac:dyDescent="0.2">
      <c r="B79" s="66">
        <f t="shared" si="24"/>
        <v>60</v>
      </c>
      <c r="C79" s="188" t="s">
        <v>134</v>
      </c>
      <c r="D79" s="188"/>
      <c r="E79" s="83" t="s">
        <v>76</v>
      </c>
      <c r="F79" s="78">
        <v>22000</v>
      </c>
      <c r="G79" s="78">
        <v>2132</v>
      </c>
      <c r="H79" s="78">
        <f t="shared" si="21"/>
        <v>46904000</v>
      </c>
      <c r="I79" s="71">
        <v>400</v>
      </c>
      <c r="J79" s="77">
        <f t="shared" si="22"/>
        <v>8800000</v>
      </c>
      <c r="K79" s="72">
        <f t="shared" si="23"/>
        <v>2532</v>
      </c>
      <c r="L79" s="77">
        <f t="shared" ref="L79:L81" si="25">K79*F79</f>
        <v>55704000</v>
      </c>
      <c r="N79" s="100"/>
    </row>
    <row r="80" spans="2:14" x14ac:dyDescent="0.2">
      <c r="B80" s="66">
        <f t="shared" si="24"/>
        <v>61</v>
      </c>
      <c r="C80" s="188" t="s">
        <v>79</v>
      </c>
      <c r="D80" s="188"/>
      <c r="E80" s="83" t="s">
        <v>76</v>
      </c>
      <c r="F80" s="78">
        <v>16000</v>
      </c>
      <c r="G80" s="78">
        <v>2376</v>
      </c>
      <c r="H80" s="78">
        <f t="shared" si="21"/>
        <v>38016000</v>
      </c>
      <c r="I80" s="71"/>
      <c r="J80" s="77">
        <f t="shared" si="22"/>
        <v>0</v>
      </c>
      <c r="K80" s="72">
        <f t="shared" si="23"/>
        <v>2376</v>
      </c>
      <c r="L80" s="77">
        <f t="shared" si="25"/>
        <v>38016000</v>
      </c>
    </row>
    <row r="81" spans="2:12" x14ac:dyDescent="0.2">
      <c r="B81" s="66">
        <f t="shared" si="24"/>
        <v>62</v>
      </c>
      <c r="C81" s="188" t="s">
        <v>80</v>
      </c>
      <c r="D81" s="188"/>
      <c r="E81" s="83" t="s">
        <v>76</v>
      </c>
      <c r="F81" s="78">
        <v>16000</v>
      </c>
      <c r="G81" s="78">
        <v>2376</v>
      </c>
      <c r="H81" s="78">
        <f t="shared" si="21"/>
        <v>38016000</v>
      </c>
      <c r="I81" s="71"/>
      <c r="J81" s="77">
        <f t="shared" si="22"/>
        <v>0</v>
      </c>
      <c r="K81" s="72">
        <f t="shared" si="23"/>
        <v>2376</v>
      </c>
      <c r="L81" s="77">
        <f t="shared" si="25"/>
        <v>38016000</v>
      </c>
    </row>
    <row r="82" spans="2:12" x14ac:dyDescent="0.2">
      <c r="B82" s="66">
        <f t="shared" si="24"/>
        <v>63</v>
      </c>
      <c r="C82" s="188" t="s">
        <v>81</v>
      </c>
      <c r="D82" s="188"/>
      <c r="E82" s="83" t="s">
        <v>76</v>
      </c>
      <c r="F82" s="78">
        <v>18000</v>
      </c>
      <c r="G82" s="78">
        <v>533</v>
      </c>
      <c r="H82" s="78">
        <f t="shared" si="21"/>
        <v>9594000</v>
      </c>
      <c r="I82" s="71"/>
      <c r="J82" s="77">
        <f t="shared" si="22"/>
        <v>0</v>
      </c>
      <c r="K82" s="72">
        <f t="shared" si="23"/>
        <v>533</v>
      </c>
      <c r="L82" s="77">
        <f>K82*F82</f>
        <v>9594000</v>
      </c>
    </row>
    <row r="83" spans="2:12" x14ac:dyDescent="0.2">
      <c r="B83" s="66">
        <f t="shared" si="24"/>
        <v>64</v>
      </c>
      <c r="C83" s="188" t="s">
        <v>82</v>
      </c>
      <c r="D83" s="188"/>
      <c r="E83" s="83" t="s">
        <v>76</v>
      </c>
      <c r="F83" s="78">
        <v>60000</v>
      </c>
      <c r="G83" s="78">
        <v>511</v>
      </c>
      <c r="H83" s="78">
        <f t="shared" si="21"/>
        <v>30660000</v>
      </c>
      <c r="I83" s="71"/>
      <c r="J83" s="77">
        <f t="shared" si="22"/>
        <v>0</v>
      </c>
      <c r="K83" s="72">
        <f t="shared" si="23"/>
        <v>511</v>
      </c>
      <c r="L83" s="77">
        <f>K83*F83</f>
        <v>30660000</v>
      </c>
    </row>
    <row r="84" spans="2:12" x14ac:dyDescent="0.2">
      <c r="B84" s="66">
        <f t="shared" si="24"/>
        <v>65</v>
      </c>
      <c r="C84" s="188" t="s">
        <v>83</v>
      </c>
      <c r="D84" s="188"/>
      <c r="E84" s="83" t="s">
        <v>76</v>
      </c>
      <c r="F84" s="78">
        <v>38000</v>
      </c>
      <c r="G84" s="78">
        <v>296</v>
      </c>
      <c r="H84" s="78">
        <f t="shared" si="21"/>
        <v>11248000</v>
      </c>
      <c r="I84" s="71"/>
      <c r="J84" s="77">
        <f t="shared" si="22"/>
        <v>0</v>
      </c>
      <c r="K84" s="72">
        <f t="shared" si="23"/>
        <v>296</v>
      </c>
      <c r="L84" s="77">
        <f t="shared" ref="L84:L86" si="26">K84*F84</f>
        <v>11248000</v>
      </c>
    </row>
    <row r="85" spans="2:12" x14ac:dyDescent="0.2">
      <c r="B85" s="66">
        <f t="shared" si="24"/>
        <v>66</v>
      </c>
      <c r="C85" s="188" t="s">
        <v>84</v>
      </c>
      <c r="D85" s="188"/>
      <c r="E85" s="83" t="s">
        <v>76</v>
      </c>
      <c r="F85" s="78">
        <v>45000</v>
      </c>
      <c r="G85" s="78">
        <v>18</v>
      </c>
      <c r="H85" s="78">
        <f t="shared" si="21"/>
        <v>810000</v>
      </c>
      <c r="I85" s="71"/>
      <c r="J85" s="77">
        <f t="shared" si="22"/>
        <v>0</v>
      </c>
      <c r="K85" s="72">
        <f t="shared" si="23"/>
        <v>18</v>
      </c>
      <c r="L85" s="77">
        <f t="shared" si="26"/>
        <v>810000</v>
      </c>
    </row>
    <row r="86" spans="2:12" x14ac:dyDescent="0.2">
      <c r="B86" s="66">
        <f t="shared" si="24"/>
        <v>67</v>
      </c>
      <c r="C86" s="188" t="s">
        <v>85</v>
      </c>
      <c r="D86" s="188"/>
      <c r="E86" s="83" t="s">
        <v>76</v>
      </c>
      <c r="F86" s="78">
        <v>35000</v>
      </c>
      <c r="G86" s="78">
        <v>85</v>
      </c>
      <c r="H86" s="78">
        <f t="shared" si="21"/>
        <v>2975000</v>
      </c>
      <c r="I86" s="71"/>
      <c r="J86" s="77">
        <f t="shared" si="22"/>
        <v>0</v>
      </c>
      <c r="K86" s="72">
        <f t="shared" si="23"/>
        <v>85</v>
      </c>
      <c r="L86" s="77">
        <f t="shared" si="26"/>
        <v>2975000</v>
      </c>
    </row>
    <row r="87" spans="2:12" x14ac:dyDescent="0.2">
      <c r="B87" s="66">
        <f t="shared" si="24"/>
        <v>68</v>
      </c>
      <c r="C87" s="188" t="s">
        <v>86</v>
      </c>
      <c r="D87" s="188"/>
      <c r="E87" s="83" t="s">
        <v>76</v>
      </c>
      <c r="F87" s="78">
        <v>300000</v>
      </c>
      <c r="G87" s="78">
        <v>65</v>
      </c>
      <c r="H87" s="78">
        <f t="shared" si="21"/>
        <v>19500000</v>
      </c>
      <c r="I87" s="68"/>
      <c r="J87" s="77">
        <f t="shared" si="22"/>
        <v>0</v>
      </c>
      <c r="K87" s="72">
        <f t="shared" si="23"/>
        <v>65</v>
      </c>
      <c r="L87" s="77">
        <f>K87*F87</f>
        <v>19500000</v>
      </c>
    </row>
    <row r="88" spans="2:12" x14ac:dyDescent="0.2">
      <c r="B88" s="66">
        <f t="shared" si="24"/>
        <v>69</v>
      </c>
      <c r="C88" s="188" t="s">
        <v>87</v>
      </c>
      <c r="D88" s="188"/>
      <c r="E88" s="83" t="s">
        <v>76</v>
      </c>
      <c r="F88" s="78">
        <v>55000</v>
      </c>
      <c r="G88" s="78">
        <v>0</v>
      </c>
      <c r="H88" s="78">
        <f t="shared" si="21"/>
        <v>0</v>
      </c>
      <c r="I88" s="71"/>
      <c r="J88" s="77">
        <f t="shared" si="22"/>
        <v>0</v>
      </c>
      <c r="K88" s="72">
        <f t="shared" si="23"/>
        <v>0</v>
      </c>
      <c r="L88" s="77">
        <f t="shared" ref="L88:L91" si="27">K88*F88</f>
        <v>0</v>
      </c>
    </row>
    <row r="89" spans="2:12" x14ac:dyDescent="0.2">
      <c r="B89" s="66">
        <f t="shared" si="24"/>
        <v>70</v>
      </c>
      <c r="C89" s="169" t="s">
        <v>88</v>
      </c>
      <c r="D89" s="169"/>
      <c r="E89" s="83" t="s">
        <v>76</v>
      </c>
      <c r="F89" s="78">
        <v>100000</v>
      </c>
      <c r="G89" s="78">
        <v>20</v>
      </c>
      <c r="H89" s="78">
        <f t="shared" si="21"/>
        <v>2000000</v>
      </c>
      <c r="I89" s="71"/>
      <c r="J89" s="77">
        <f t="shared" si="22"/>
        <v>0</v>
      </c>
      <c r="K89" s="72">
        <f t="shared" si="23"/>
        <v>20</v>
      </c>
      <c r="L89" s="77">
        <f t="shared" si="27"/>
        <v>2000000</v>
      </c>
    </row>
    <row r="90" spans="2:12" x14ac:dyDescent="0.2">
      <c r="B90" s="66">
        <f t="shared" si="24"/>
        <v>71</v>
      </c>
      <c r="C90" s="169" t="s">
        <v>89</v>
      </c>
      <c r="D90" s="169"/>
      <c r="E90" s="83" t="s">
        <v>76</v>
      </c>
      <c r="F90" s="78">
        <v>200000</v>
      </c>
      <c r="G90" s="78">
        <v>50</v>
      </c>
      <c r="H90" s="78">
        <f t="shared" si="21"/>
        <v>10000000</v>
      </c>
      <c r="I90" s="71"/>
      <c r="J90" s="77">
        <f t="shared" si="22"/>
        <v>0</v>
      </c>
      <c r="K90" s="72">
        <f t="shared" si="23"/>
        <v>50</v>
      </c>
      <c r="L90" s="77">
        <f t="shared" si="27"/>
        <v>10000000</v>
      </c>
    </row>
    <row r="91" spans="2:12" x14ac:dyDescent="0.2">
      <c r="B91" s="66">
        <f t="shared" si="24"/>
        <v>72</v>
      </c>
      <c r="C91" s="169" t="s">
        <v>90</v>
      </c>
      <c r="D91" s="169"/>
      <c r="E91" s="83" t="s">
        <v>76</v>
      </c>
      <c r="F91" s="78">
        <v>56000</v>
      </c>
      <c r="G91" s="78">
        <v>0</v>
      </c>
      <c r="H91" s="78">
        <f t="shared" si="21"/>
        <v>0</v>
      </c>
      <c r="I91" s="71"/>
      <c r="J91" s="77">
        <f t="shared" si="22"/>
        <v>0</v>
      </c>
      <c r="K91" s="72">
        <f t="shared" si="23"/>
        <v>0</v>
      </c>
      <c r="L91" s="77">
        <f t="shared" si="27"/>
        <v>0</v>
      </c>
    </row>
    <row r="92" spans="2:12" x14ac:dyDescent="0.2">
      <c r="B92" s="66">
        <f t="shared" si="24"/>
        <v>73</v>
      </c>
      <c r="C92" s="188" t="s">
        <v>91</v>
      </c>
      <c r="D92" s="188"/>
      <c r="E92" s="83" t="s">
        <v>76</v>
      </c>
      <c r="F92" s="78">
        <v>51500</v>
      </c>
      <c r="G92" s="78">
        <v>23</v>
      </c>
      <c r="H92" s="78">
        <f t="shared" si="21"/>
        <v>1184500</v>
      </c>
      <c r="I92" s="71"/>
      <c r="J92" s="77">
        <f t="shared" si="22"/>
        <v>0</v>
      </c>
      <c r="K92" s="72">
        <f t="shared" si="23"/>
        <v>23</v>
      </c>
      <c r="L92" s="77">
        <f>K92*F92</f>
        <v>1184500</v>
      </c>
    </row>
    <row r="93" spans="2:12" x14ac:dyDescent="0.2">
      <c r="B93" s="66">
        <f t="shared" si="24"/>
        <v>74</v>
      </c>
      <c r="C93" s="169" t="s">
        <v>92</v>
      </c>
      <c r="D93" s="169"/>
      <c r="E93" s="83" t="s">
        <v>76</v>
      </c>
      <c r="F93" s="78">
        <v>48000</v>
      </c>
      <c r="G93" s="78">
        <v>16</v>
      </c>
      <c r="H93" s="78">
        <f t="shared" si="21"/>
        <v>768000</v>
      </c>
      <c r="I93" s="71"/>
      <c r="J93" s="77">
        <f t="shared" si="22"/>
        <v>0</v>
      </c>
      <c r="K93" s="72">
        <f t="shared" si="23"/>
        <v>16</v>
      </c>
      <c r="L93" s="77">
        <f>K93*F93</f>
        <v>768000</v>
      </c>
    </row>
    <row r="94" spans="2:12" x14ac:dyDescent="0.2">
      <c r="B94" s="66">
        <f t="shared" si="24"/>
        <v>75</v>
      </c>
      <c r="C94" s="191" t="s">
        <v>93</v>
      </c>
      <c r="D94" s="93" t="s">
        <v>94</v>
      </c>
      <c r="E94" s="83" t="s">
        <v>38</v>
      </c>
      <c r="F94" s="78">
        <v>32946</v>
      </c>
      <c r="G94" s="78">
        <v>23</v>
      </c>
      <c r="H94" s="78">
        <f t="shared" si="21"/>
        <v>757758</v>
      </c>
      <c r="I94" s="71">
        <v>8</v>
      </c>
      <c r="J94" s="77">
        <f t="shared" si="22"/>
        <v>263568</v>
      </c>
      <c r="K94" s="72">
        <f t="shared" si="23"/>
        <v>31</v>
      </c>
      <c r="L94" s="77">
        <f>K94*F94</f>
        <v>1021326</v>
      </c>
    </row>
    <row r="95" spans="2:12" x14ac:dyDescent="0.2">
      <c r="B95" s="66">
        <f t="shared" si="24"/>
        <v>76</v>
      </c>
      <c r="C95" s="191"/>
      <c r="D95" s="93" t="s">
        <v>95</v>
      </c>
      <c r="E95" s="83" t="s">
        <v>38</v>
      </c>
      <c r="F95" s="78">
        <v>246228</v>
      </c>
      <c r="G95" s="78">
        <v>63</v>
      </c>
      <c r="H95" s="78">
        <f t="shared" si="21"/>
        <v>15512364</v>
      </c>
      <c r="I95" s="71">
        <v>15</v>
      </c>
      <c r="J95" s="77">
        <f t="shared" si="22"/>
        <v>3693420</v>
      </c>
      <c r="K95" s="72">
        <f t="shared" si="23"/>
        <v>78</v>
      </c>
      <c r="L95" s="77">
        <f t="shared" ref="L95:L100" si="28">K95*F95</f>
        <v>19205784</v>
      </c>
    </row>
    <row r="96" spans="2:12" x14ac:dyDescent="0.2">
      <c r="B96" s="66">
        <f t="shared" si="24"/>
        <v>77</v>
      </c>
      <c r="C96" s="191"/>
      <c r="D96" s="93" t="s">
        <v>96</v>
      </c>
      <c r="E96" s="83" t="s">
        <v>38</v>
      </c>
      <c r="F96" s="78">
        <v>305949</v>
      </c>
      <c r="G96" s="78">
        <v>3</v>
      </c>
      <c r="H96" s="78">
        <f t="shared" si="21"/>
        <v>917847</v>
      </c>
      <c r="I96" s="71">
        <v>5</v>
      </c>
      <c r="J96" s="77">
        <f t="shared" si="22"/>
        <v>1529745</v>
      </c>
      <c r="K96" s="72">
        <f t="shared" si="23"/>
        <v>8</v>
      </c>
      <c r="L96" s="77">
        <f t="shared" si="28"/>
        <v>2447592</v>
      </c>
    </row>
    <row r="97" spans="2:12" x14ac:dyDescent="0.2">
      <c r="B97" s="66">
        <f t="shared" si="24"/>
        <v>78</v>
      </c>
      <c r="C97" s="191"/>
      <c r="D97" s="93" t="s">
        <v>97</v>
      </c>
      <c r="E97" s="83" t="s">
        <v>38</v>
      </c>
      <c r="F97" s="78">
        <v>131478</v>
      </c>
      <c r="G97" s="78">
        <v>8</v>
      </c>
      <c r="H97" s="78">
        <f t="shared" si="21"/>
        <v>1051824</v>
      </c>
      <c r="I97" s="71">
        <v>13</v>
      </c>
      <c r="J97" s="77">
        <f t="shared" si="22"/>
        <v>1709214</v>
      </c>
      <c r="K97" s="72">
        <f t="shared" si="23"/>
        <v>21</v>
      </c>
      <c r="L97" s="77">
        <f t="shared" si="28"/>
        <v>2761038</v>
      </c>
    </row>
    <row r="98" spans="2:12" x14ac:dyDescent="0.2">
      <c r="B98" s="66">
        <f t="shared" si="24"/>
        <v>79</v>
      </c>
      <c r="C98" s="169" t="s">
        <v>98</v>
      </c>
      <c r="D98" s="169"/>
      <c r="E98" s="69" t="s">
        <v>76</v>
      </c>
      <c r="F98" s="78">
        <v>68000</v>
      </c>
      <c r="G98" s="78">
        <v>6</v>
      </c>
      <c r="H98" s="78">
        <f t="shared" si="21"/>
        <v>408000</v>
      </c>
      <c r="I98" s="71">
        <v>25</v>
      </c>
      <c r="J98" s="77">
        <f t="shared" si="22"/>
        <v>1700000</v>
      </c>
      <c r="K98" s="72">
        <f t="shared" si="23"/>
        <v>31</v>
      </c>
      <c r="L98" s="77">
        <f t="shared" si="28"/>
        <v>2108000</v>
      </c>
    </row>
    <row r="99" spans="2:12" x14ac:dyDescent="0.2">
      <c r="B99" s="66">
        <f t="shared" si="24"/>
        <v>80</v>
      </c>
      <c r="C99" s="169" t="s">
        <v>99</v>
      </c>
      <c r="D99" s="169"/>
      <c r="E99" s="69" t="s">
        <v>76</v>
      </c>
      <c r="F99" s="78">
        <v>250000</v>
      </c>
      <c r="G99" s="78">
        <v>2</v>
      </c>
      <c r="H99" s="78">
        <f t="shared" si="21"/>
        <v>500000</v>
      </c>
      <c r="I99" s="71">
        <v>4</v>
      </c>
      <c r="J99" s="77">
        <f t="shared" si="22"/>
        <v>1000000</v>
      </c>
      <c r="K99" s="72">
        <f t="shared" si="23"/>
        <v>6</v>
      </c>
      <c r="L99" s="77">
        <f t="shared" si="28"/>
        <v>1500000</v>
      </c>
    </row>
    <row r="100" spans="2:12" x14ac:dyDescent="0.2">
      <c r="B100" s="66">
        <f t="shared" si="24"/>
        <v>81</v>
      </c>
      <c r="C100" s="169" t="s">
        <v>100</v>
      </c>
      <c r="D100" s="169"/>
      <c r="E100" s="69" t="s">
        <v>76</v>
      </c>
      <c r="F100" s="78">
        <v>360000</v>
      </c>
      <c r="G100" s="78">
        <v>0</v>
      </c>
      <c r="H100" s="78">
        <f t="shared" si="21"/>
        <v>0</v>
      </c>
      <c r="I100" s="71">
        <v>1</v>
      </c>
      <c r="J100" s="77">
        <f t="shared" si="22"/>
        <v>360000</v>
      </c>
      <c r="K100" s="72">
        <f t="shared" si="23"/>
        <v>1</v>
      </c>
      <c r="L100" s="77">
        <f t="shared" si="28"/>
        <v>360000</v>
      </c>
    </row>
    <row r="101" spans="2:12" x14ac:dyDescent="0.2">
      <c r="B101" s="66"/>
      <c r="C101" s="186" t="s">
        <v>128</v>
      </c>
      <c r="D101" s="186"/>
      <c r="E101" s="73"/>
      <c r="F101" s="74"/>
      <c r="G101" s="74"/>
      <c r="H101" s="75">
        <f>SUM(H75:H100)</f>
        <v>232478293</v>
      </c>
      <c r="I101" s="76"/>
      <c r="J101" s="75">
        <f>SUM(J75:J100)</f>
        <v>19055947</v>
      </c>
      <c r="K101" s="76"/>
      <c r="L101" s="75">
        <f>SUM(L75:L100)</f>
        <v>251534240</v>
      </c>
    </row>
    <row r="102" spans="2:12" x14ac:dyDescent="0.2">
      <c r="B102" s="66">
        <v>82</v>
      </c>
      <c r="C102" s="191" t="s">
        <v>118</v>
      </c>
      <c r="D102" s="94" t="s">
        <v>119</v>
      </c>
      <c r="E102" s="69" t="s">
        <v>76</v>
      </c>
      <c r="F102" s="78">
        <v>9000</v>
      </c>
      <c r="G102" s="78">
        <v>76</v>
      </c>
      <c r="H102" s="78">
        <f>F102*G102</f>
        <v>684000</v>
      </c>
      <c r="I102" s="71"/>
      <c r="J102" s="72">
        <f t="shared" si="22"/>
        <v>0</v>
      </c>
      <c r="K102" s="72">
        <f>G102+I102</f>
        <v>76</v>
      </c>
      <c r="L102" s="77">
        <f>K102*F102</f>
        <v>684000</v>
      </c>
    </row>
    <row r="103" spans="2:12" x14ac:dyDescent="0.2">
      <c r="B103" s="66">
        <v>83</v>
      </c>
      <c r="C103" s="191"/>
      <c r="D103" s="94" t="s">
        <v>120</v>
      </c>
      <c r="E103" s="69" t="s">
        <v>76</v>
      </c>
      <c r="F103" s="78">
        <v>6000</v>
      </c>
      <c r="G103" s="78">
        <v>2132</v>
      </c>
      <c r="H103" s="78">
        <f>F103*G103</f>
        <v>12792000</v>
      </c>
      <c r="I103" s="71">
        <v>400</v>
      </c>
      <c r="J103" s="72">
        <f t="shared" si="22"/>
        <v>2400000</v>
      </c>
      <c r="K103" s="72">
        <f>G103+I103</f>
        <v>2532</v>
      </c>
      <c r="L103" s="77">
        <f>K103*F103</f>
        <v>15192000</v>
      </c>
    </row>
    <row r="104" spans="2:12" x14ac:dyDescent="0.2">
      <c r="B104" s="66"/>
      <c r="C104" s="186" t="s">
        <v>129</v>
      </c>
      <c r="D104" s="186"/>
      <c r="E104" s="73"/>
      <c r="F104" s="74"/>
      <c r="G104" s="74"/>
      <c r="H104" s="75">
        <f>SUM(H102:H103)</f>
        <v>13476000</v>
      </c>
      <c r="I104" s="76"/>
      <c r="J104" s="75">
        <f>SUM(J102:J103)</f>
        <v>2400000</v>
      </c>
      <c r="K104" s="76"/>
      <c r="L104" s="75">
        <f>SUM(L102:L103)</f>
        <v>15876000</v>
      </c>
    </row>
    <row r="105" spans="2:12" x14ac:dyDescent="0.2">
      <c r="B105" s="66"/>
      <c r="C105" s="186" t="s">
        <v>101</v>
      </c>
      <c r="D105" s="186"/>
      <c r="E105" s="73"/>
      <c r="F105" s="74"/>
      <c r="G105" s="74"/>
      <c r="H105" s="75">
        <f>H104+H101</f>
        <v>245954293</v>
      </c>
      <c r="I105" s="76"/>
      <c r="J105" s="75">
        <f>J104+J101</f>
        <v>21455947</v>
      </c>
      <c r="K105" s="76"/>
      <c r="L105" s="75">
        <f>L104+L101</f>
        <v>267410240</v>
      </c>
    </row>
    <row r="106" spans="2:12" x14ac:dyDescent="0.2">
      <c r="B106" s="66">
        <v>84</v>
      </c>
      <c r="C106" s="192" t="s">
        <v>114</v>
      </c>
      <c r="D106" s="192"/>
      <c r="E106" s="69" t="s">
        <v>117</v>
      </c>
      <c r="F106" s="95">
        <v>182100</v>
      </c>
      <c r="G106" s="95">
        <v>2</v>
      </c>
      <c r="H106" s="95">
        <f>F106*G106</f>
        <v>364200</v>
      </c>
      <c r="I106" s="71"/>
      <c r="J106" s="72">
        <f t="shared" si="22"/>
        <v>0</v>
      </c>
      <c r="K106" s="72">
        <f>G106+I106</f>
        <v>2</v>
      </c>
      <c r="L106" s="72">
        <f>K106*F106</f>
        <v>364200</v>
      </c>
    </row>
    <row r="107" spans="2:12" x14ac:dyDescent="0.2">
      <c r="B107" s="66">
        <v>85</v>
      </c>
      <c r="C107" s="192" t="s">
        <v>115</v>
      </c>
      <c r="D107" s="192"/>
      <c r="E107" s="69" t="s">
        <v>117</v>
      </c>
      <c r="F107" s="95">
        <v>182100</v>
      </c>
      <c r="G107" s="95">
        <v>2</v>
      </c>
      <c r="H107" s="95">
        <f t="shared" ref="H107:H108" si="29">F107*G107</f>
        <v>364200</v>
      </c>
      <c r="I107" s="71"/>
      <c r="J107" s="72">
        <f t="shared" si="22"/>
        <v>0</v>
      </c>
      <c r="K107" s="72">
        <f t="shared" ref="K107:K108" si="30">G107+I107</f>
        <v>2</v>
      </c>
      <c r="L107" s="72">
        <f t="shared" ref="L107:L108" si="31">K107*F107</f>
        <v>364200</v>
      </c>
    </row>
    <row r="108" spans="2:12" x14ac:dyDescent="0.2">
      <c r="B108" s="66">
        <v>86</v>
      </c>
      <c r="C108" s="192" t="s">
        <v>116</v>
      </c>
      <c r="D108" s="192"/>
      <c r="E108" s="69" t="s">
        <v>117</v>
      </c>
      <c r="F108" s="95">
        <v>137500</v>
      </c>
      <c r="G108" s="95">
        <v>1</v>
      </c>
      <c r="H108" s="95">
        <f t="shared" si="29"/>
        <v>137500</v>
      </c>
      <c r="I108" s="71"/>
      <c r="J108" s="72">
        <f t="shared" si="22"/>
        <v>0</v>
      </c>
      <c r="K108" s="72">
        <f t="shared" si="30"/>
        <v>1</v>
      </c>
      <c r="L108" s="72">
        <f t="shared" si="31"/>
        <v>137500</v>
      </c>
    </row>
    <row r="109" spans="2:12" x14ac:dyDescent="0.2">
      <c r="B109" s="66"/>
      <c r="C109" s="186" t="s">
        <v>135</v>
      </c>
      <c r="D109" s="186"/>
      <c r="E109" s="73"/>
      <c r="F109" s="96"/>
      <c r="G109" s="96"/>
      <c r="H109" s="75">
        <f>SUM(H106:H108)</f>
        <v>865900</v>
      </c>
      <c r="I109" s="76"/>
      <c r="J109" s="75">
        <f>SUM(J106:J108)</f>
        <v>0</v>
      </c>
      <c r="K109" s="76"/>
      <c r="L109" s="75">
        <f>SUM(L106:L108)</f>
        <v>865900</v>
      </c>
    </row>
    <row r="110" spans="2:12" x14ac:dyDescent="0.2">
      <c r="B110" s="66">
        <v>87</v>
      </c>
      <c r="C110" s="169" t="s">
        <v>102</v>
      </c>
      <c r="D110" s="169"/>
      <c r="E110" s="69" t="s">
        <v>103</v>
      </c>
      <c r="F110" s="78"/>
      <c r="G110" s="78"/>
      <c r="H110" s="72">
        <v>1741000</v>
      </c>
      <c r="I110" s="71"/>
      <c r="J110" s="72">
        <v>131000</v>
      </c>
      <c r="K110" s="71"/>
      <c r="L110" s="72">
        <f>H110+J110</f>
        <v>1872000</v>
      </c>
    </row>
    <row r="111" spans="2:12" x14ac:dyDescent="0.2">
      <c r="B111" s="66">
        <v>88</v>
      </c>
      <c r="C111" s="169" t="s">
        <v>104</v>
      </c>
      <c r="D111" s="169"/>
      <c r="E111" s="69" t="s">
        <v>103</v>
      </c>
      <c r="F111" s="78"/>
      <c r="G111" s="78"/>
      <c r="H111" s="72">
        <v>320000</v>
      </c>
      <c r="I111" s="71"/>
      <c r="J111" s="72"/>
      <c r="K111" s="71"/>
      <c r="L111" s="72">
        <f t="shared" ref="L111:L115" si="32">H111+J111</f>
        <v>320000</v>
      </c>
    </row>
    <row r="112" spans="2:12" x14ac:dyDescent="0.2">
      <c r="B112" s="66">
        <v>89</v>
      </c>
      <c r="C112" s="169" t="s">
        <v>105</v>
      </c>
      <c r="D112" s="169"/>
      <c r="E112" s="69" t="s">
        <v>103</v>
      </c>
      <c r="F112" s="78"/>
      <c r="G112" s="78"/>
      <c r="H112" s="72">
        <v>500000</v>
      </c>
      <c r="I112" s="71"/>
      <c r="J112" s="72"/>
      <c r="K112" s="71"/>
      <c r="L112" s="72">
        <f t="shared" si="32"/>
        <v>500000</v>
      </c>
    </row>
    <row r="113" spans="2:12" x14ac:dyDescent="0.2">
      <c r="B113" s="66">
        <v>90</v>
      </c>
      <c r="C113" s="169" t="s">
        <v>106</v>
      </c>
      <c r="D113" s="169"/>
      <c r="E113" s="69" t="s">
        <v>103</v>
      </c>
      <c r="F113" s="78"/>
      <c r="G113" s="78"/>
      <c r="H113" s="72">
        <v>0</v>
      </c>
      <c r="I113" s="71"/>
      <c r="J113" s="72"/>
      <c r="K113" s="71"/>
      <c r="L113" s="72">
        <f t="shared" si="32"/>
        <v>0</v>
      </c>
    </row>
    <row r="114" spans="2:12" x14ac:dyDescent="0.2">
      <c r="B114" s="66">
        <v>91</v>
      </c>
      <c r="C114" s="169" t="s">
        <v>107</v>
      </c>
      <c r="D114" s="169"/>
      <c r="E114" s="69" t="s">
        <v>103</v>
      </c>
      <c r="F114" s="78"/>
      <c r="G114" s="78"/>
      <c r="H114" s="72">
        <v>2750000</v>
      </c>
      <c r="I114" s="71"/>
      <c r="J114" s="72"/>
      <c r="K114" s="71"/>
      <c r="L114" s="72">
        <f t="shared" si="32"/>
        <v>2750000</v>
      </c>
    </row>
    <row r="115" spans="2:12" x14ac:dyDescent="0.2">
      <c r="B115" s="66">
        <v>92</v>
      </c>
      <c r="C115" s="169" t="s">
        <v>108</v>
      </c>
      <c r="D115" s="169"/>
      <c r="E115" s="69" t="s">
        <v>103</v>
      </c>
      <c r="F115" s="78"/>
      <c r="G115" s="78"/>
      <c r="H115" s="72">
        <v>2000000</v>
      </c>
      <c r="I115" s="71"/>
      <c r="J115" s="72"/>
      <c r="K115" s="71"/>
      <c r="L115" s="72">
        <f t="shared" si="32"/>
        <v>2000000</v>
      </c>
    </row>
    <row r="116" spans="2:12" x14ac:dyDescent="0.2">
      <c r="B116" s="66">
        <v>93</v>
      </c>
      <c r="C116" s="169" t="s">
        <v>132</v>
      </c>
      <c r="D116" s="169"/>
      <c r="E116" s="69" t="s">
        <v>109</v>
      </c>
      <c r="F116" s="78">
        <v>59000</v>
      </c>
      <c r="G116" s="78">
        <v>648</v>
      </c>
      <c r="H116" s="72">
        <v>38232000</v>
      </c>
      <c r="I116" s="71">
        <v>72</v>
      </c>
      <c r="J116" s="72">
        <f>I116*F116</f>
        <v>4248000</v>
      </c>
      <c r="K116" s="72">
        <f>G116+I116</f>
        <v>720</v>
      </c>
      <c r="L116" s="72">
        <f t="shared" ref="L116" si="33">K116*F116</f>
        <v>42480000</v>
      </c>
    </row>
    <row r="117" spans="2:12" ht="10.5" customHeight="1" x14ac:dyDescent="0.2">
      <c r="B117" s="66"/>
      <c r="C117" s="186" t="s">
        <v>130</v>
      </c>
      <c r="D117" s="186"/>
      <c r="E117" s="73"/>
      <c r="F117" s="74"/>
      <c r="G117" s="74"/>
      <c r="H117" s="75">
        <f>SUM(H110:H116)</f>
        <v>45543000</v>
      </c>
      <c r="I117" s="76"/>
      <c r="J117" s="75">
        <f>SUM(J110:J116)</f>
        <v>4379000</v>
      </c>
      <c r="K117" s="76"/>
      <c r="L117" s="75">
        <f>SUM(L110:L116)</f>
        <v>49922000</v>
      </c>
    </row>
    <row r="118" spans="2:12" ht="10.5" customHeight="1" x14ac:dyDescent="0.2">
      <c r="B118" s="66"/>
      <c r="C118" s="189" t="s">
        <v>110</v>
      </c>
      <c r="D118" s="189"/>
      <c r="E118" s="65"/>
      <c r="F118" s="89"/>
      <c r="G118" s="89"/>
      <c r="H118" s="75">
        <f>H117+H109+H105</f>
        <v>292363193</v>
      </c>
      <c r="I118" s="76"/>
      <c r="J118" s="75">
        <f>J117+J109+J105</f>
        <v>25834947</v>
      </c>
      <c r="K118" s="76"/>
      <c r="L118" s="75">
        <f>L117+L109+L105</f>
        <v>318198140</v>
      </c>
    </row>
    <row r="119" spans="2:12" x14ac:dyDescent="0.2">
      <c r="B119" s="66">
        <v>94</v>
      </c>
      <c r="C119" s="169" t="s">
        <v>111</v>
      </c>
      <c r="D119" s="169"/>
      <c r="E119" s="69"/>
      <c r="F119" s="78"/>
      <c r="G119" s="78"/>
      <c r="H119" s="78"/>
      <c r="I119" s="71"/>
      <c r="J119" s="71"/>
      <c r="K119" s="71"/>
      <c r="L119" s="71"/>
    </row>
    <row r="120" spans="2:12" ht="10.5" customHeight="1" x14ac:dyDescent="0.2">
      <c r="B120" s="66"/>
      <c r="C120" s="190" t="s">
        <v>112</v>
      </c>
      <c r="D120" s="190"/>
      <c r="E120" s="65"/>
      <c r="F120" s="89"/>
      <c r="G120" s="89"/>
      <c r="H120" s="75">
        <f>H118+H74</f>
        <v>1020111193</v>
      </c>
      <c r="I120" s="76"/>
      <c r="J120" s="75">
        <f>J118+J74</f>
        <v>161027947</v>
      </c>
      <c r="K120" s="76"/>
      <c r="L120" s="75">
        <f>L118+L74</f>
        <v>1181139140</v>
      </c>
    </row>
    <row r="121" spans="2:12" x14ac:dyDescent="0.2">
      <c r="B121" s="66">
        <v>95</v>
      </c>
      <c r="C121" s="169" t="s">
        <v>113</v>
      </c>
      <c r="D121" s="169"/>
      <c r="E121" s="69"/>
      <c r="F121" s="78"/>
      <c r="G121" s="78"/>
      <c r="H121" s="97">
        <f>H120*0.1</f>
        <v>102011119.30000001</v>
      </c>
      <c r="I121" s="71"/>
      <c r="J121" s="97">
        <f>J120*0.1</f>
        <v>16102794.700000001</v>
      </c>
      <c r="K121" s="71"/>
      <c r="L121" s="97">
        <f>L120*0.1</f>
        <v>118113914</v>
      </c>
    </row>
    <row r="122" spans="2:12" x14ac:dyDescent="0.2">
      <c r="B122" s="69"/>
      <c r="C122" s="190"/>
      <c r="D122" s="190"/>
      <c r="E122" s="65"/>
      <c r="F122" s="89"/>
      <c r="G122" s="89"/>
      <c r="H122" s="99">
        <f>H120+H121</f>
        <v>1122122312.3</v>
      </c>
      <c r="I122" s="98"/>
      <c r="J122" s="99">
        <f>J120+J121</f>
        <v>177130741.69999999</v>
      </c>
      <c r="K122" s="76"/>
      <c r="L122" s="99">
        <f>L120+L121</f>
        <v>1299253054</v>
      </c>
    </row>
    <row r="123" spans="2:12" ht="6" customHeight="1" x14ac:dyDescent="0.2"/>
    <row r="124" spans="2:12" ht="13.5" customHeight="1" x14ac:dyDescent="0.2">
      <c r="C124" s="22" t="s">
        <v>139</v>
      </c>
      <c r="D124" s="23"/>
      <c r="E124" s="23"/>
      <c r="F124" s="23"/>
      <c r="G124" s="23"/>
      <c r="H124" s="23"/>
    </row>
    <row r="125" spans="2:12" x14ac:dyDescent="0.2">
      <c r="C125" s="23"/>
      <c r="D125" s="24" t="s">
        <v>144</v>
      </c>
      <c r="E125" s="24"/>
      <c r="F125" s="23"/>
      <c r="G125" s="23"/>
      <c r="H125" s="23"/>
      <c r="K125" s="11" t="s">
        <v>153</v>
      </c>
    </row>
    <row r="126" spans="2:12" ht="2.25" customHeight="1" x14ac:dyDescent="0.2">
      <c r="C126" s="23"/>
      <c r="D126" s="24"/>
      <c r="E126" s="24"/>
      <c r="F126" s="23"/>
      <c r="G126" s="23"/>
      <c r="H126" s="23"/>
    </row>
    <row r="127" spans="2:12" x14ac:dyDescent="0.2">
      <c r="C127" s="23"/>
      <c r="D127" s="24" t="s">
        <v>140</v>
      </c>
      <c r="E127" s="24"/>
      <c r="F127" s="23"/>
      <c r="G127" s="23"/>
      <c r="H127" s="23"/>
      <c r="K127" s="11" t="s">
        <v>154</v>
      </c>
    </row>
    <row r="128" spans="2:12" ht="3" customHeight="1" x14ac:dyDescent="0.2">
      <c r="C128" s="23"/>
      <c r="D128" s="25"/>
      <c r="E128" s="26"/>
      <c r="F128" s="23"/>
      <c r="G128" s="23"/>
      <c r="H128" s="23"/>
    </row>
    <row r="129" spans="3:11" x14ac:dyDescent="0.2">
      <c r="C129" s="23"/>
      <c r="D129" s="24" t="s">
        <v>141</v>
      </c>
      <c r="E129" s="24"/>
      <c r="F129" s="23"/>
      <c r="G129" s="23"/>
      <c r="H129" s="23"/>
      <c r="K129" s="11" t="s">
        <v>155</v>
      </c>
    </row>
    <row r="130" spans="3:11" ht="4.5" customHeight="1" x14ac:dyDescent="0.2">
      <c r="C130" s="27"/>
      <c r="D130" s="27"/>
      <c r="E130" s="27"/>
      <c r="F130" s="27"/>
      <c r="G130" s="27"/>
      <c r="H130" s="27"/>
    </row>
    <row r="131" spans="3:11" x14ac:dyDescent="0.2">
      <c r="C131" s="22" t="s">
        <v>142</v>
      </c>
      <c r="D131" s="23" t="s">
        <v>181</v>
      </c>
      <c r="K131" s="11" t="s">
        <v>182</v>
      </c>
    </row>
    <row r="132" spans="3:11" ht="3.75" customHeight="1" x14ac:dyDescent="0.2">
      <c r="C132" s="22"/>
      <c r="D132" s="27"/>
      <c r="E132" s="27"/>
    </row>
    <row r="133" spans="3:11" x14ac:dyDescent="0.2">
      <c r="C133" s="28" t="s">
        <v>143</v>
      </c>
      <c r="D133" s="42"/>
      <c r="E133" s="27"/>
    </row>
    <row r="134" spans="3:11" ht="3.75" customHeight="1" x14ac:dyDescent="0.2">
      <c r="C134" s="22"/>
      <c r="D134" s="27"/>
      <c r="E134" s="27"/>
    </row>
    <row r="135" spans="3:11" x14ac:dyDescent="0.2">
      <c r="C135" s="27"/>
      <c r="D135" s="11" t="s">
        <v>151</v>
      </c>
      <c r="K135" s="11" t="s">
        <v>157</v>
      </c>
    </row>
    <row r="136" spans="3:11" x14ac:dyDescent="0.2">
      <c r="D136" s="11" t="s">
        <v>183</v>
      </c>
      <c r="K136" s="11" t="s">
        <v>184</v>
      </c>
    </row>
  </sheetData>
  <mergeCells count="121">
    <mergeCell ref="C120:D120"/>
    <mergeCell ref="C121:D121"/>
    <mergeCell ref="C122:D122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1:D101"/>
    <mergeCell ref="C102:C103"/>
    <mergeCell ref="C104:D104"/>
    <mergeCell ref="C105:D105"/>
    <mergeCell ref="C106:D106"/>
    <mergeCell ref="C107:D107"/>
    <mergeCell ref="C92:D92"/>
    <mergeCell ref="C93:D93"/>
    <mergeCell ref="C94:C97"/>
    <mergeCell ref="C98:D98"/>
    <mergeCell ref="C99:D99"/>
    <mergeCell ref="C100:D100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I8:J8"/>
    <mergeCell ref="K8:L8"/>
    <mergeCell ref="C10:D10"/>
    <mergeCell ref="C11:D11"/>
    <mergeCell ref="C12:D12"/>
    <mergeCell ref="C13:D13"/>
    <mergeCell ref="B1:L1"/>
    <mergeCell ref="B2:L2"/>
    <mergeCell ref="D3:J3"/>
    <mergeCell ref="E4:L4"/>
    <mergeCell ref="J5:L5"/>
    <mergeCell ref="B8:B9"/>
    <mergeCell ref="C8:D9"/>
    <mergeCell ref="E8:E9"/>
    <mergeCell ref="F8:F9"/>
    <mergeCell ref="G8:H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9FAE0-7805-4C8C-8C3B-289E863F3C39}">
  <sheetPr>
    <pageSetUpPr fitToPage="1"/>
  </sheetPr>
  <dimension ref="A1:Q139"/>
  <sheetViews>
    <sheetView tabSelected="1" workbookViewId="0">
      <selection activeCell="U13" sqref="U13"/>
    </sheetView>
  </sheetViews>
  <sheetFormatPr defaultColWidth="8.85546875" defaultRowHeight="12.75" x14ac:dyDescent="0.2"/>
  <cols>
    <col min="1" max="1" width="4.42578125" style="11" bestFit="1" customWidth="1"/>
    <col min="2" max="2" width="8.85546875" style="11"/>
    <col min="3" max="3" width="41.42578125" style="11" customWidth="1"/>
    <col min="4" max="4" width="10.28515625" style="11" bestFit="1" customWidth="1"/>
    <col min="5" max="5" width="12.5703125" style="11" bestFit="1" customWidth="1"/>
    <col min="6" max="6" width="10.7109375" style="11" hidden="1" customWidth="1"/>
    <col min="7" max="7" width="13.42578125" style="11" hidden="1" customWidth="1"/>
    <col min="8" max="8" width="0" style="11" hidden="1" customWidth="1"/>
    <col min="9" max="9" width="15" style="11" hidden="1" customWidth="1"/>
    <col min="10" max="10" width="8.28515625" style="11" customWidth="1"/>
    <col min="11" max="11" width="13.5703125" style="11" customWidth="1"/>
    <col min="12" max="12" width="8.28515625" style="11" customWidth="1"/>
    <col min="13" max="15" width="13.5703125" style="11" customWidth="1"/>
    <col min="16" max="16" width="8.28515625" style="11" customWidth="1"/>
    <col min="17" max="17" width="13.5703125" style="11" customWidth="1"/>
    <col min="18" max="16384" width="8.85546875" style="11"/>
  </cols>
  <sheetData>
    <row r="1" spans="1:17" x14ac:dyDescent="0.2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Q1" s="204" t="s">
        <v>136</v>
      </c>
    </row>
    <row r="2" spans="1:17" ht="15" customHeight="1" x14ac:dyDescent="0.2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Q2" s="204" t="s">
        <v>162</v>
      </c>
    </row>
    <row r="3" spans="1:17" ht="24" customHeight="1" x14ac:dyDescent="0.2">
      <c r="B3" s="45"/>
      <c r="C3" s="206" t="s">
        <v>193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45"/>
      <c r="Q3" s="205"/>
    </row>
    <row r="4" spans="1:17" ht="16.5" customHeight="1" x14ac:dyDescent="0.2">
      <c r="B4" s="4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45"/>
      <c r="Q4" s="205"/>
    </row>
    <row r="5" spans="1:17" ht="11.25" customHeight="1" x14ac:dyDescent="0.2">
      <c r="A5" s="15"/>
      <c r="B5" s="15"/>
      <c r="C5" s="15"/>
      <c r="D5" s="172"/>
      <c r="E5" s="172"/>
      <c r="F5" s="172"/>
      <c r="G5" s="172"/>
      <c r="H5" s="172"/>
      <c r="I5" s="172"/>
      <c r="J5" s="172"/>
      <c r="K5" s="172"/>
      <c r="Q5" s="204" t="s">
        <v>194</v>
      </c>
    </row>
    <row r="6" spans="1:17" ht="12" customHeight="1" x14ac:dyDescent="0.2">
      <c r="A6" s="15"/>
      <c r="B6" s="15"/>
      <c r="C6" s="15"/>
      <c r="D6" s="53"/>
      <c r="E6" s="53"/>
      <c r="F6" s="53"/>
      <c r="G6" s="53"/>
      <c r="H6" s="53"/>
      <c r="I6" s="174"/>
      <c r="J6" s="174"/>
      <c r="K6" s="174"/>
      <c r="Q6" s="204" t="s">
        <v>160</v>
      </c>
    </row>
    <row r="7" spans="1:17" x14ac:dyDescent="0.2">
      <c r="A7" s="12"/>
      <c r="B7" s="63" t="s">
        <v>167</v>
      </c>
      <c r="C7" s="13"/>
      <c r="D7" s="14"/>
    </row>
    <row r="8" spans="1:17" ht="2.25" customHeight="1" x14ac:dyDescent="0.2">
      <c r="A8" s="12"/>
      <c r="C8" s="13"/>
      <c r="D8" s="14"/>
    </row>
    <row r="9" spans="1:17" ht="12" customHeight="1" x14ac:dyDescent="0.2">
      <c r="A9" s="175" t="s">
        <v>0</v>
      </c>
      <c r="B9" s="177" t="s">
        <v>1</v>
      </c>
      <c r="C9" s="178"/>
      <c r="D9" s="181" t="s">
        <v>2</v>
      </c>
      <c r="E9" s="183" t="s">
        <v>137</v>
      </c>
      <c r="F9" s="184" t="s">
        <v>170</v>
      </c>
      <c r="G9" s="185"/>
      <c r="H9" s="166" t="s">
        <v>146</v>
      </c>
      <c r="I9" s="166"/>
      <c r="J9" s="167" t="s">
        <v>147</v>
      </c>
      <c r="K9" s="167"/>
      <c r="L9" s="167" t="s">
        <v>187</v>
      </c>
      <c r="M9" s="167"/>
      <c r="N9" s="193" t="s">
        <v>189</v>
      </c>
      <c r="O9" s="194"/>
      <c r="P9" s="167" t="s">
        <v>188</v>
      </c>
      <c r="Q9" s="167"/>
    </row>
    <row r="10" spans="1:17" ht="10.5" customHeight="1" x14ac:dyDescent="0.2">
      <c r="A10" s="176"/>
      <c r="B10" s="179"/>
      <c r="C10" s="180"/>
      <c r="D10" s="182"/>
      <c r="E10" s="183"/>
      <c r="F10" s="64"/>
      <c r="G10" s="64"/>
      <c r="H10" s="90" t="s">
        <v>148</v>
      </c>
      <c r="I10" s="90" t="s">
        <v>149</v>
      </c>
      <c r="J10" s="90" t="s">
        <v>148</v>
      </c>
      <c r="K10" s="90" t="s">
        <v>150</v>
      </c>
      <c r="L10" s="90" t="s">
        <v>148</v>
      </c>
      <c r="M10" s="90" t="s">
        <v>150</v>
      </c>
      <c r="N10" s="90" t="s">
        <v>148</v>
      </c>
      <c r="O10" s="90" t="s">
        <v>150</v>
      </c>
      <c r="P10" s="90" t="s">
        <v>148</v>
      </c>
      <c r="Q10" s="90" t="s">
        <v>150</v>
      </c>
    </row>
    <row r="11" spans="1:17" ht="10.5" customHeight="1" x14ac:dyDescent="0.2">
      <c r="A11" s="67">
        <v>0</v>
      </c>
      <c r="B11" s="168">
        <v>1</v>
      </c>
      <c r="C11" s="168"/>
      <c r="D11" s="67">
        <v>2</v>
      </c>
      <c r="E11" s="67">
        <v>3</v>
      </c>
      <c r="F11" s="67"/>
      <c r="G11" s="67"/>
      <c r="H11" s="68">
        <v>4</v>
      </c>
      <c r="I11" s="68">
        <v>5</v>
      </c>
      <c r="J11" s="68">
        <v>6</v>
      </c>
      <c r="K11" s="68">
        <v>7</v>
      </c>
      <c r="L11" s="68">
        <v>6</v>
      </c>
      <c r="M11" s="68">
        <v>7</v>
      </c>
      <c r="N11" s="68"/>
      <c r="O11" s="68"/>
      <c r="P11" s="68">
        <v>6</v>
      </c>
      <c r="Q11" s="68">
        <v>7</v>
      </c>
    </row>
    <row r="12" spans="1:17" x14ac:dyDescent="0.2">
      <c r="A12" s="67">
        <v>1</v>
      </c>
      <c r="B12" s="169" t="s">
        <v>3</v>
      </c>
      <c r="C12" s="169"/>
      <c r="D12" s="92" t="s">
        <v>4</v>
      </c>
      <c r="E12" s="70">
        <v>80000</v>
      </c>
      <c r="F12" s="70">
        <v>110</v>
      </c>
      <c r="G12" s="70">
        <f>F12*E12</f>
        <v>8800000</v>
      </c>
      <c r="H12" s="71"/>
      <c r="I12" s="72">
        <f>H12*E12</f>
        <v>0</v>
      </c>
      <c r="J12" s="72">
        <f>F12+H12</f>
        <v>110</v>
      </c>
      <c r="K12" s="72">
        <f>J12*E12</f>
        <v>8800000</v>
      </c>
      <c r="L12" s="72"/>
      <c r="M12" s="72">
        <f>L12*G12</f>
        <v>0</v>
      </c>
      <c r="N12" s="72"/>
      <c r="O12" s="72"/>
      <c r="P12" s="72">
        <f>J12+L12</f>
        <v>110</v>
      </c>
      <c r="Q12" s="72">
        <f>P12*E12</f>
        <v>8800000</v>
      </c>
    </row>
    <row r="13" spans="1:17" x14ac:dyDescent="0.2">
      <c r="A13" s="67">
        <v>2</v>
      </c>
      <c r="B13" s="170" t="s">
        <v>5</v>
      </c>
      <c r="C13" s="170"/>
      <c r="D13" s="92" t="s">
        <v>6</v>
      </c>
      <c r="E13" s="70">
        <v>80000</v>
      </c>
      <c r="F13" s="70">
        <v>40</v>
      </c>
      <c r="G13" s="70">
        <f t="shared" ref="G13:G16" si="0">F13*E13</f>
        <v>3200000</v>
      </c>
      <c r="H13" s="71"/>
      <c r="I13" s="72">
        <f>H13*E13</f>
        <v>0</v>
      </c>
      <c r="J13" s="72">
        <f t="shared" ref="J13:J16" si="1">F13+H13</f>
        <v>40</v>
      </c>
      <c r="K13" s="72">
        <f t="shared" ref="K13:K16" si="2">J13*E13</f>
        <v>3200000</v>
      </c>
      <c r="L13" s="72"/>
      <c r="M13" s="72">
        <f t="shared" ref="M13:M16" si="3">L13*G13</f>
        <v>0</v>
      </c>
      <c r="N13" s="72"/>
      <c r="O13" s="72"/>
      <c r="P13" s="72">
        <f t="shared" ref="P13:P16" si="4">J13+L13</f>
        <v>40</v>
      </c>
      <c r="Q13" s="72">
        <f t="shared" ref="Q13:Q16" si="5">P13*E13</f>
        <v>3200000</v>
      </c>
    </row>
    <row r="14" spans="1:17" x14ac:dyDescent="0.2">
      <c r="A14" s="67">
        <v>3</v>
      </c>
      <c r="B14" s="170" t="s">
        <v>7</v>
      </c>
      <c r="C14" s="170"/>
      <c r="D14" s="92" t="s">
        <v>4</v>
      </c>
      <c r="E14" s="70">
        <v>80000</v>
      </c>
      <c r="F14" s="70">
        <v>286</v>
      </c>
      <c r="G14" s="70">
        <f t="shared" si="0"/>
        <v>22880000</v>
      </c>
      <c r="H14" s="71"/>
      <c r="I14" s="72">
        <f>H14*E14</f>
        <v>0</v>
      </c>
      <c r="J14" s="72">
        <f t="shared" si="1"/>
        <v>286</v>
      </c>
      <c r="K14" s="72">
        <f t="shared" si="2"/>
        <v>22880000</v>
      </c>
      <c r="L14" s="72"/>
      <c r="M14" s="72">
        <f t="shared" si="3"/>
        <v>0</v>
      </c>
      <c r="N14" s="72"/>
      <c r="O14" s="72"/>
      <c r="P14" s="72">
        <f t="shared" si="4"/>
        <v>286</v>
      </c>
      <c r="Q14" s="72">
        <f t="shared" si="5"/>
        <v>22880000</v>
      </c>
    </row>
    <row r="15" spans="1:17" ht="12.75" customHeight="1" x14ac:dyDescent="0.2">
      <c r="A15" s="67">
        <v>4</v>
      </c>
      <c r="B15" s="169" t="s">
        <v>8</v>
      </c>
      <c r="C15" s="169"/>
      <c r="D15" s="92" t="s">
        <v>4</v>
      </c>
      <c r="E15" s="70">
        <v>80000</v>
      </c>
      <c r="F15" s="70">
        <v>225</v>
      </c>
      <c r="G15" s="70">
        <f t="shared" si="0"/>
        <v>18000000</v>
      </c>
      <c r="H15" s="71"/>
      <c r="I15" s="72">
        <f>H15*E15</f>
        <v>0</v>
      </c>
      <c r="J15" s="72">
        <f t="shared" si="1"/>
        <v>225</v>
      </c>
      <c r="K15" s="72">
        <f t="shared" si="2"/>
        <v>18000000</v>
      </c>
      <c r="L15" s="72"/>
      <c r="M15" s="72">
        <f t="shared" si="3"/>
        <v>0</v>
      </c>
      <c r="N15" s="72"/>
      <c r="O15" s="72"/>
      <c r="P15" s="72">
        <f t="shared" si="4"/>
        <v>225</v>
      </c>
      <c r="Q15" s="72">
        <f t="shared" si="5"/>
        <v>18000000</v>
      </c>
    </row>
    <row r="16" spans="1:17" ht="13.5" customHeight="1" x14ac:dyDescent="0.2">
      <c r="A16" s="67">
        <v>5</v>
      </c>
      <c r="B16" s="169" t="s">
        <v>9</v>
      </c>
      <c r="C16" s="169"/>
      <c r="D16" s="92" t="s">
        <v>4</v>
      </c>
      <c r="E16" s="70">
        <v>80000</v>
      </c>
      <c r="F16" s="70">
        <v>0</v>
      </c>
      <c r="G16" s="70">
        <f t="shared" si="0"/>
        <v>0</v>
      </c>
      <c r="H16" s="71"/>
      <c r="I16" s="72">
        <f>H16*E16</f>
        <v>0</v>
      </c>
      <c r="J16" s="72">
        <f t="shared" si="1"/>
        <v>0</v>
      </c>
      <c r="K16" s="72">
        <f t="shared" si="2"/>
        <v>0</v>
      </c>
      <c r="L16" s="72">
        <f t="shared" ref="L16" si="6">H16+J16</f>
        <v>0</v>
      </c>
      <c r="M16" s="72">
        <f t="shared" si="3"/>
        <v>0</v>
      </c>
      <c r="N16" s="72"/>
      <c r="O16" s="72"/>
      <c r="P16" s="72">
        <f t="shared" si="4"/>
        <v>0</v>
      </c>
      <c r="Q16" s="72">
        <f t="shared" si="5"/>
        <v>0</v>
      </c>
    </row>
    <row r="17" spans="1:17" ht="10.5" customHeight="1" x14ac:dyDescent="0.2">
      <c r="A17" s="67"/>
      <c r="B17" s="186" t="s">
        <v>121</v>
      </c>
      <c r="C17" s="186"/>
      <c r="D17" s="73"/>
      <c r="E17" s="74"/>
      <c r="F17" s="74"/>
      <c r="G17" s="75">
        <f>SUM(G12:G16)</f>
        <v>52880000</v>
      </c>
      <c r="H17" s="76"/>
      <c r="I17" s="75">
        <f>SUM(I12:I16)</f>
        <v>0</v>
      </c>
      <c r="J17" s="76"/>
      <c r="K17" s="75">
        <f>SUM(K12:K16)</f>
        <v>52880000</v>
      </c>
      <c r="L17" s="76"/>
      <c r="M17" s="75">
        <f>SUM(M12:M16)</f>
        <v>0</v>
      </c>
      <c r="N17" s="75"/>
      <c r="O17" s="75"/>
      <c r="P17" s="76"/>
      <c r="Q17" s="75">
        <f>SUM(Q12:Q16)</f>
        <v>52880000</v>
      </c>
    </row>
    <row r="18" spans="1:17" x14ac:dyDescent="0.2">
      <c r="A18" s="67">
        <v>6</v>
      </c>
      <c r="B18" s="169" t="s">
        <v>10</v>
      </c>
      <c r="C18" s="169"/>
      <c r="D18" s="92" t="s">
        <v>11</v>
      </c>
      <c r="E18" s="70">
        <v>10000</v>
      </c>
      <c r="F18" s="70">
        <v>339</v>
      </c>
      <c r="G18" s="70">
        <f>F18*E18</f>
        <v>3390000</v>
      </c>
      <c r="H18" s="71"/>
      <c r="I18" s="72">
        <f t="shared" ref="I18:I28" si="7">H18*E18</f>
        <v>0</v>
      </c>
      <c r="J18" s="72">
        <f>H18+F18</f>
        <v>339</v>
      </c>
      <c r="K18" s="77">
        <f>J18*E18</f>
        <v>3390000</v>
      </c>
      <c r="L18" s="72"/>
      <c r="M18" s="77">
        <f>L18*G18</f>
        <v>0</v>
      </c>
      <c r="N18" s="77"/>
      <c r="O18" s="77"/>
      <c r="P18" s="72">
        <f>J18+L18</f>
        <v>339</v>
      </c>
      <c r="Q18" s="77">
        <f>P18*E18</f>
        <v>3390000</v>
      </c>
    </row>
    <row r="19" spans="1:17" x14ac:dyDescent="0.2">
      <c r="A19" s="67">
        <v>7</v>
      </c>
      <c r="B19" s="169" t="s">
        <v>12</v>
      </c>
      <c r="C19" s="169"/>
      <c r="D19" s="92" t="s">
        <v>11</v>
      </c>
      <c r="E19" s="70">
        <v>30000</v>
      </c>
      <c r="F19" s="70">
        <v>3480</v>
      </c>
      <c r="G19" s="70">
        <f t="shared" ref="G19:G28" si="8">F19*E19</f>
        <v>104400000</v>
      </c>
      <c r="H19" s="71">
        <v>120</v>
      </c>
      <c r="I19" s="77">
        <f t="shared" si="7"/>
        <v>3600000</v>
      </c>
      <c r="J19" s="77">
        <f t="shared" ref="J19:J28" si="9">H19+F19</f>
        <v>3600</v>
      </c>
      <c r="K19" s="77">
        <f t="shared" ref="K19:K28" si="10">J19*E19</f>
        <v>108000000</v>
      </c>
      <c r="L19" s="77"/>
      <c r="M19" s="77">
        <f t="shared" ref="M19" si="11">L19*G19</f>
        <v>0</v>
      </c>
      <c r="N19" s="77"/>
      <c r="O19" s="77"/>
      <c r="P19" s="72">
        <f t="shared" ref="P19:P28" si="12">J19+L19</f>
        <v>3600</v>
      </c>
      <c r="Q19" s="77">
        <f t="shared" ref="Q19:Q28" si="13">P19*E19</f>
        <v>108000000</v>
      </c>
    </row>
    <row r="20" spans="1:17" x14ac:dyDescent="0.2">
      <c r="A20" s="67">
        <v>8</v>
      </c>
      <c r="B20" s="169" t="s">
        <v>13</v>
      </c>
      <c r="C20" s="169"/>
      <c r="D20" s="92" t="s">
        <v>11</v>
      </c>
      <c r="E20" s="70">
        <v>35000</v>
      </c>
      <c r="F20" s="70">
        <v>1466</v>
      </c>
      <c r="G20" s="70">
        <f t="shared" si="8"/>
        <v>51310000</v>
      </c>
      <c r="H20" s="71">
        <v>620</v>
      </c>
      <c r="I20" s="77">
        <f t="shared" si="7"/>
        <v>21700000</v>
      </c>
      <c r="J20" s="72">
        <f t="shared" si="9"/>
        <v>2086</v>
      </c>
      <c r="K20" s="77">
        <f t="shared" si="10"/>
        <v>73010000</v>
      </c>
      <c r="L20" s="72">
        <f>2302-J20</f>
        <v>216</v>
      </c>
      <c r="M20" s="77">
        <f>L20*E20</f>
        <v>7560000</v>
      </c>
      <c r="N20" s="77"/>
      <c r="O20" s="77"/>
      <c r="P20" s="72">
        <f t="shared" si="12"/>
        <v>2302</v>
      </c>
      <c r="Q20" s="77">
        <f t="shared" si="13"/>
        <v>80570000</v>
      </c>
    </row>
    <row r="21" spans="1:17" x14ac:dyDescent="0.2">
      <c r="A21" s="67">
        <v>9</v>
      </c>
      <c r="B21" s="169" t="s">
        <v>14</v>
      </c>
      <c r="C21" s="169"/>
      <c r="D21" s="92" t="s">
        <v>15</v>
      </c>
      <c r="E21" s="78">
        <v>40000</v>
      </c>
      <c r="F21" s="78">
        <v>725</v>
      </c>
      <c r="G21" s="70">
        <f t="shared" si="8"/>
        <v>29000000</v>
      </c>
      <c r="H21" s="71">
        <v>35</v>
      </c>
      <c r="I21" s="77">
        <f t="shared" si="7"/>
        <v>1400000</v>
      </c>
      <c r="J21" s="72">
        <f t="shared" si="9"/>
        <v>760</v>
      </c>
      <c r="K21" s="77">
        <f t="shared" si="10"/>
        <v>30400000</v>
      </c>
      <c r="L21" s="72"/>
      <c r="M21" s="77">
        <f t="shared" ref="M21:M26" si="14">L21*E21</f>
        <v>0</v>
      </c>
      <c r="N21" s="77"/>
      <c r="O21" s="77"/>
      <c r="P21" s="72">
        <f t="shared" si="12"/>
        <v>760</v>
      </c>
      <c r="Q21" s="77">
        <f t="shared" si="13"/>
        <v>30400000</v>
      </c>
    </row>
    <row r="22" spans="1:17" x14ac:dyDescent="0.2">
      <c r="A22" s="67">
        <v>10</v>
      </c>
      <c r="B22" s="169" t="s">
        <v>16</v>
      </c>
      <c r="C22" s="169"/>
      <c r="D22" s="92" t="s">
        <v>17</v>
      </c>
      <c r="E22" s="70">
        <v>40000</v>
      </c>
      <c r="F22" s="70">
        <v>457</v>
      </c>
      <c r="G22" s="70">
        <f t="shared" si="8"/>
        <v>18280000</v>
      </c>
      <c r="H22" s="71">
        <v>29</v>
      </c>
      <c r="I22" s="77">
        <f t="shared" si="7"/>
        <v>1160000</v>
      </c>
      <c r="J22" s="72">
        <f t="shared" si="9"/>
        <v>486</v>
      </c>
      <c r="K22" s="77">
        <f t="shared" si="10"/>
        <v>19440000</v>
      </c>
      <c r="L22" s="72"/>
      <c r="M22" s="77">
        <f t="shared" si="14"/>
        <v>0</v>
      </c>
      <c r="N22" s="77"/>
      <c r="O22" s="77"/>
      <c r="P22" s="72">
        <f t="shared" si="12"/>
        <v>486</v>
      </c>
      <c r="Q22" s="77">
        <f t="shared" si="13"/>
        <v>19440000</v>
      </c>
    </row>
    <row r="23" spans="1:17" x14ac:dyDescent="0.2">
      <c r="A23" s="67">
        <v>11</v>
      </c>
      <c r="B23" s="169" t="s">
        <v>18</v>
      </c>
      <c r="C23" s="169"/>
      <c r="D23" s="92" t="s">
        <v>19</v>
      </c>
      <c r="E23" s="70">
        <v>200000</v>
      </c>
      <c r="F23" s="70">
        <v>50</v>
      </c>
      <c r="G23" s="70">
        <f t="shared" si="8"/>
        <v>10000000</v>
      </c>
      <c r="H23" s="71"/>
      <c r="I23" s="77">
        <f t="shared" si="7"/>
        <v>0</v>
      </c>
      <c r="J23" s="72">
        <f t="shared" si="9"/>
        <v>50</v>
      </c>
      <c r="K23" s="77">
        <f t="shared" si="10"/>
        <v>10000000</v>
      </c>
      <c r="L23" s="72"/>
      <c r="M23" s="77">
        <f t="shared" si="14"/>
        <v>0</v>
      </c>
      <c r="N23" s="77"/>
      <c r="O23" s="77"/>
      <c r="P23" s="72">
        <f t="shared" si="12"/>
        <v>50</v>
      </c>
      <c r="Q23" s="77">
        <f t="shared" si="13"/>
        <v>10000000</v>
      </c>
    </row>
    <row r="24" spans="1:17" x14ac:dyDescent="0.2">
      <c r="A24" s="67">
        <v>12</v>
      </c>
      <c r="B24" s="169" t="s">
        <v>20</v>
      </c>
      <c r="C24" s="169"/>
      <c r="D24" s="92" t="s">
        <v>15</v>
      </c>
      <c r="E24" s="70">
        <v>2000000</v>
      </c>
      <c r="F24" s="70">
        <v>5</v>
      </c>
      <c r="G24" s="70">
        <f t="shared" si="8"/>
        <v>10000000</v>
      </c>
      <c r="H24" s="71"/>
      <c r="I24" s="77">
        <f t="shared" si="7"/>
        <v>0</v>
      </c>
      <c r="J24" s="72">
        <f t="shared" si="9"/>
        <v>5</v>
      </c>
      <c r="K24" s="77">
        <f t="shared" si="10"/>
        <v>10000000</v>
      </c>
      <c r="L24" s="72"/>
      <c r="M24" s="77">
        <f t="shared" si="14"/>
        <v>0</v>
      </c>
      <c r="N24" s="77"/>
      <c r="O24" s="77"/>
      <c r="P24" s="72">
        <f t="shared" si="12"/>
        <v>5</v>
      </c>
      <c r="Q24" s="77">
        <f t="shared" si="13"/>
        <v>10000000</v>
      </c>
    </row>
    <row r="25" spans="1:17" x14ac:dyDescent="0.2">
      <c r="A25" s="67">
        <v>13</v>
      </c>
      <c r="B25" s="169" t="s">
        <v>21</v>
      </c>
      <c r="C25" s="169"/>
      <c r="D25" s="92" t="s">
        <v>11</v>
      </c>
      <c r="E25" s="70">
        <v>40000</v>
      </c>
      <c r="F25" s="70">
        <v>92</v>
      </c>
      <c r="G25" s="70">
        <f t="shared" si="8"/>
        <v>3680000</v>
      </c>
      <c r="H25" s="71">
        <v>78</v>
      </c>
      <c r="I25" s="77">
        <f t="shared" si="7"/>
        <v>3120000</v>
      </c>
      <c r="J25" s="72">
        <f t="shared" si="9"/>
        <v>170</v>
      </c>
      <c r="K25" s="77">
        <f t="shared" si="10"/>
        <v>6800000</v>
      </c>
      <c r="L25" s="72">
        <f>180-170</f>
        <v>10</v>
      </c>
      <c r="M25" s="77">
        <f t="shared" si="14"/>
        <v>400000</v>
      </c>
      <c r="N25" s="77"/>
      <c r="O25" s="77"/>
      <c r="P25" s="72">
        <f t="shared" si="12"/>
        <v>180</v>
      </c>
      <c r="Q25" s="77">
        <f t="shared" si="13"/>
        <v>7200000</v>
      </c>
    </row>
    <row r="26" spans="1:17" x14ac:dyDescent="0.2">
      <c r="A26" s="67">
        <v>14</v>
      </c>
      <c r="B26" s="169" t="s">
        <v>22</v>
      </c>
      <c r="C26" s="169"/>
      <c r="D26" s="92" t="s">
        <v>17</v>
      </c>
      <c r="E26" s="70">
        <v>96000</v>
      </c>
      <c r="F26" s="70">
        <v>45</v>
      </c>
      <c r="G26" s="70">
        <f t="shared" si="8"/>
        <v>4320000</v>
      </c>
      <c r="H26" s="71">
        <v>30</v>
      </c>
      <c r="I26" s="77">
        <f t="shared" si="7"/>
        <v>2880000</v>
      </c>
      <c r="J26" s="72">
        <f t="shared" si="9"/>
        <v>75</v>
      </c>
      <c r="K26" s="77">
        <f t="shared" si="10"/>
        <v>7200000</v>
      </c>
      <c r="L26" s="72">
        <f>222-J26</f>
        <v>147</v>
      </c>
      <c r="M26" s="77">
        <f t="shared" si="14"/>
        <v>14112000</v>
      </c>
      <c r="N26" s="77"/>
      <c r="O26" s="77"/>
      <c r="P26" s="72">
        <f t="shared" si="12"/>
        <v>222</v>
      </c>
      <c r="Q26" s="77">
        <f t="shared" si="13"/>
        <v>21312000</v>
      </c>
    </row>
    <row r="27" spans="1:17" x14ac:dyDescent="0.2">
      <c r="A27" s="67">
        <v>15</v>
      </c>
      <c r="B27" s="169" t="s">
        <v>23</v>
      </c>
      <c r="C27" s="169"/>
      <c r="D27" s="92" t="s">
        <v>131</v>
      </c>
      <c r="E27" s="70">
        <v>60000</v>
      </c>
      <c r="F27" s="70">
        <v>12</v>
      </c>
      <c r="G27" s="70">
        <f t="shared" si="8"/>
        <v>720000</v>
      </c>
      <c r="H27" s="71"/>
      <c r="I27" s="77">
        <f t="shared" si="7"/>
        <v>0</v>
      </c>
      <c r="J27" s="72">
        <f t="shared" si="9"/>
        <v>12</v>
      </c>
      <c r="K27" s="77">
        <f t="shared" si="10"/>
        <v>720000</v>
      </c>
      <c r="L27" s="72"/>
      <c r="M27" s="77"/>
      <c r="N27" s="77"/>
      <c r="O27" s="77"/>
      <c r="P27" s="72">
        <f t="shared" si="12"/>
        <v>12</v>
      </c>
      <c r="Q27" s="77">
        <f t="shared" si="13"/>
        <v>720000</v>
      </c>
    </row>
    <row r="28" spans="1:17" x14ac:dyDescent="0.2">
      <c r="A28" s="67">
        <v>16</v>
      </c>
      <c r="B28" s="169" t="s">
        <v>24</v>
      </c>
      <c r="C28" s="169"/>
      <c r="D28" s="92" t="s">
        <v>25</v>
      </c>
      <c r="E28" s="70">
        <v>120000</v>
      </c>
      <c r="F28" s="70">
        <v>0</v>
      </c>
      <c r="G28" s="70">
        <f t="shared" si="8"/>
        <v>0</v>
      </c>
      <c r="H28" s="71">
        <v>24</v>
      </c>
      <c r="I28" s="79">
        <f t="shared" si="7"/>
        <v>2880000</v>
      </c>
      <c r="J28" s="72">
        <f t="shared" si="9"/>
        <v>24</v>
      </c>
      <c r="K28" s="77">
        <f t="shared" si="10"/>
        <v>2880000</v>
      </c>
      <c r="L28" s="32"/>
      <c r="M28" s="32"/>
      <c r="N28" s="72">
        <f>72-24</f>
        <v>48</v>
      </c>
      <c r="O28" s="77">
        <f>N28*E28</f>
        <v>5760000</v>
      </c>
      <c r="P28" s="72">
        <f>J28+N28</f>
        <v>72</v>
      </c>
      <c r="Q28" s="77">
        <f t="shared" si="13"/>
        <v>8640000</v>
      </c>
    </row>
    <row r="29" spans="1:17" x14ac:dyDescent="0.2">
      <c r="A29" s="67"/>
      <c r="B29" s="186" t="s">
        <v>122</v>
      </c>
      <c r="C29" s="186"/>
      <c r="D29" s="73"/>
      <c r="E29" s="80"/>
      <c r="F29" s="80"/>
      <c r="G29" s="75">
        <f>SUM(G18:G28)</f>
        <v>235100000</v>
      </c>
      <c r="H29" s="76"/>
      <c r="I29" s="75">
        <f>SUM(I18:I28)</f>
        <v>36740000</v>
      </c>
      <c r="J29" s="76"/>
      <c r="K29" s="75">
        <f>SUM(K18:K28)</f>
        <v>271840000</v>
      </c>
      <c r="L29" s="76"/>
      <c r="M29" s="75">
        <f>SUM(M18:M28)</f>
        <v>22072000</v>
      </c>
      <c r="N29" s="75"/>
      <c r="O29" s="75">
        <f>SUM(O18:O28)</f>
        <v>5760000</v>
      </c>
      <c r="P29" s="76"/>
      <c r="Q29" s="75">
        <f>SUM(Q18:Q28)</f>
        <v>299672000</v>
      </c>
    </row>
    <row r="30" spans="1:17" x14ac:dyDescent="0.2">
      <c r="A30" s="67">
        <v>17</v>
      </c>
      <c r="B30" s="169" t="s">
        <v>26</v>
      </c>
      <c r="C30" s="169"/>
      <c r="D30" s="81" t="s">
        <v>27</v>
      </c>
      <c r="E30" s="70">
        <v>18000</v>
      </c>
      <c r="F30" s="70">
        <v>60</v>
      </c>
      <c r="G30" s="70">
        <f>F30*E30</f>
        <v>1080000</v>
      </c>
      <c r="H30" s="71">
        <v>450</v>
      </c>
      <c r="I30" s="79">
        <f t="shared" ref="I30:I35" si="15">H30*E30</f>
        <v>8100000</v>
      </c>
      <c r="J30" s="72">
        <f>H30+F30</f>
        <v>510</v>
      </c>
      <c r="K30" s="72">
        <f>J30*E30</f>
        <v>9180000</v>
      </c>
      <c r="L30" s="72">
        <f>900-J30</f>
        <v>390</v>
      </c>
      <c r="M30" s="72">
        <f>L30*E30</f>
        <v>7020000</v>
      </c>
      <c r="N30" s="72"/>
      <c r="O30" s="72"/>
      <c r="P30" s="72">
        <f>J30+L30</f>
        <v>900</v>
      </c>
      <c r="Q30" s="72">
        <f>P30*E30</f>
        <v>16200000</v>
      </c>
    </row>
    <row r="31" spans="1:17" x14ac:dyDescent="0.2">
      <c r="A31" s="67">
        <v>18</v>
      </c>
      <c r="B31" s="169" t="s">
        <v>28</v>
      </c>
      <c r="C31" s="169"/>
      <c r="D31" s="81" t="s">
        <v>29</v>
      </c>
      <c r="E31" s="70">
        <v>17000</v>
      </c>
      <c r="F31" s="70">
        <v>24</v>
      </c>
      <c r="G31" s="70">
        <f t="shared" ref="G31:G35" si="16">F31*E31</f>
        <v>408000</v>
      </c>
      <c r="H31" s="71">
        <v>180</v>
      </c>
      <c r="I31" s="79">
        <f t="shared" si="15"/>
        <v>3060000</v>
      </c>
      <c r="J31" s="72">
        <f t="shared" ref="J31:J35" si="17">H31+F31</f>
        <v>204</v>
      </c>
      <c r="K31" s="72">
        <f t="shared" ref="K31:K35" si="18">J31*E31</f>
        <v>3468000</v>
      </c>
      <c r="L31" s="72">
        <f>430-J31</f>
        <v>226</v>
      </c>
      <c r="M31" s="72">
        <f t="shared" ref="M31:M35" si="19">L31*E31</f>
        <v>3842000</v>
      </c>
      <c r="N31" s="72"/>
      <c r="O31" s="72"/>
      <c r="P31" s="72">
        <f t="shared" ref="P31:P35" si="20">J31+L31</f>
        <v>430</v>
      </c>
      <c r="Q31" s="72">
        <f t="shared" ref="Q31:Q35" si="21">P31*E31</f>
        <v>7310000</v>
      </c>
    </row>
    <row r="32" spans="1:17" x14ac:dyDescent="0.2">
      <c r="A32" s="67">
        <v>19</v>
      </c>
      <c r="B32" s="169" t="s">
        <v>30</v>
      </c>
      <c r="C32" s="169"/>
      <c r="D32" s="81" t="s">
        <v>27</v>
      </c>
      <c r="E32" s="70">
        <v>7500</v>
      </c>
      <c r="F32" s="70">
        <v>88.8</v>
      </c>
      <c r="G32" s="70">
        <f t="shared" si="16"/>
        <v>666000</v>
      </c>
      <c r="H32" s="71">
        <v>666</v>
      </c>
      <c r="I32" s="79">
        <f t="shared" si="15"/>
        <v>4995000</v>
      </c>
      <c r="J32" s="72">
        <f t="shared" si="17"/>
        <v>754.8</v>
      </c>
      <c r="K32" s="72">
        <f t="shared" si="18"/>
        <v>5661000</v>
      </c>
      <c r="L32" s="72">
        <f>1416-J32</f>
        <v>661.2</v>
      </c>
      <c r="M32" s="72">
        <f t="shared" si="19"/>
        <v>4959000</v>
      </c>
      <c r="N32" s="72"/>
      <c r="O32" s="72"/>
      <c r="P32" s="72">
        <f t="shared" si="20"/>
        <v>1416</v>
      </c>
      <c r="Q32" s="72">
        <f t="shared" si="21"/>
        <v>10620000</v>
      </c>
    </row>
    <row r="33" spans="1:17" x14ac:dyDescent="0.2">
      <c r="A33" s="67">
        <v>20</v>
      </c>
      <c r="B33" s="169" t="s">
        <v>31</v>
      </c>
      <c r="C33" s="169"/>
      <c r="D33" s="81" t="s">
        <v>29</v>
      </c>
      <c r="E33" s="70">
        <v>180000</v>
      </c>
      <c r="F33" s="70">
        <v>12</v>
      </c>
      <c r="G33" s="70">
        <f t="shared" si="16"/>
        <v>2160000</v>
      </c>
      <c r="H33" s="71">
        <v>12</v>
      </c>
      <c r="I33" s="79">
        <f t="shared" si="15"/>
        <v>2160000</v>
      </c>
      <c r="J33" s="72">
        <f t="shared" si="17"/>
        <v>24</v>
      </c>
      <c r="K33" s="72">
        <f t="shared" si="18"/>
        <v>4320000</v>
      </c>
      <c r="L33" s="32"/>
      <c r="N33" s="72">
        <f>72-J33</f>
        <v>48</v>
      </c>
      <c r="O33" s="72">
        <f>N33*E33</f>
        <v>8640000</v>
      </c>
      <c r="P33" s="72">
        <f>J33+N33</f>
        <v>72</v>
      </c>
      <c r="Q33" s="72">
        <f t="shared" si="21"/>
        <v>12960000</v>
      </c>
    </row>
    <row r="34" spans="1:17" ht="12" customHeight="1" x14ac:dyDescent="0.2">
      <c r="A34" s="67">
        <v>21</v>
      </c>
      <c r="B34" s="169" t="s">
        <v>32</v>
      </c>
      <c r="C34" s="169"/>
      <c r="D34" s="81" t="s">
        <v>33</v>
      </c>
      <c r="E34" s="70">
        <v>2000000</v>
      </c>
      <c r="F34" s="70">
        <v>0</v>
      </c>
      <c r="G34" s="70">
        <f t="shared" si="16"/>
        <v>0</v>
      </c>
      <c r="H34" s="71">
        <v>1</v>
      </c>
      <c r="I34" s="79">
        <f t="shared" si="15"/>
        <v>2000000</v>
      </c>
      <c r="J34" s="72">
        <f t="shared" si="17"/>
        <v>1</v>
      </c>
      <c r="K34" s="72">
        <f t="shared" si="18"/>
        <v>2000000</v>
      </c>
      <c r="L34" s="72"/>
      <c r="M34" s="72">
        <f t="shared" si="19"/>
        <v>0</v>
      </c>
      <c r="N34" s="72">
        <v>2</v>
      </c>
      <c r="O34" s="72">
        <f>N34*E34</f>
        <v>4000000</v>
      </c>
      <c r="P34" s="72">
        <f>J34+L34+N34</f>
        <v>3</v>
      </c>
      <c r="Q34" s="72">
        <f t="shared" si="21"/>
        <v>6000000</v>
      </c>
    </row>
    <row r="35" spans="1:17" x14ac:dyDescent="0.2">
      <c r="A35" s="67">
        <v>22</v>
      </c>
      <c r="B35" s="169" t="s">
        <v>34</v>
      </c>
      <c r="C35" s="169"/>
      <c r="D35" s="81" t="s">
        <v>15</v>
      </c>
      <c r="E35" s="70">
        <v>350000</v>
      </c>
      <c r="F35" s="70">
        <v>42</v>
      </c>
      <c r="G35" s="70">
        <f t="shared" si="16"/>
        <v>14700000</v>
      </c>
      <c r="H35" s="71"/>
      <c r="I35" s="77">
        <f t="shared" si="15"/>
        <v>0</v>
      </c>
      <c r="J35" s="72">
        <f t="shared" si="17"/>
        <v>42</v>
      </c>
      <c r="K35" s="72">
        <f t="shared" si="18"/>
        <v>14700000</v>
      </c>
      <c r="L35" s="72"/>
      <c r="M35" s="72">
        <f t="shared" si="19"/>
        <v>0</v>
      </c>
      <c r="N35" s="72"/>
      <c r="O35" s="72"/>
      <c r="P35" s="72">
        <f t="shared" si="20"/>
        <v>42</v>
      </c>
      <c r="Q35" s="72">
        <f t="shared" si="21"/>
        <v>14700000</v>
      </c>
    </row>
    <row r="36" spans="1:17" x14ac:dyDescent="0.2">
      <c r="A36" s="67"/>
      <c r="B36" s="186" t="s">
        <v>123</v>
      </c>
      <c r="C36" s="186"/>
      <c r="D36" s="73"/>
      <c r="E36" s="80"/>
      <c r="F36" s="80"/>
      <c r="G36" s="75">
        <f>SUM(G30:G35)</f>
        <v>19014000</v>
      </c>
      <c r="H36" s="76"/>
      <c r="I36" s="75">
        <f>SUM(I30:I35)</f>
        <v>20315000</v>
      </c>
      <c r="J36" s="76"/>
      <c r="K36" s="75">
        <f>SUM(K30:K35)</f>
        <v>39329000</v>
      </c>
      <c r="L36" s="76"/>
      <c r="M36" s="75">
        <f>SUM(M30:M35)</f>
        <v>15821000</v>
      </c>
      <c r="N36" s="75"/>
      <c r="O36" s="75">
        <f>SUM(O30:O35)</f>
        <v>12640000</v>
      </c>
      <c r="P36" s="76"/>
      <c r="Q36" s="75">
        <f>SUM(Q30:Q35)</f>
        <v>67790000</v>
      </c>
    </row>
    <row r="37" spans="1:17" x14ac:dyDescent="0.2">
      <c r="A37" s="67">
        <v>23</v>
      </c>
      <c r="B37" s="187" t="s">
        <v>35</v>
      </c>
      <c r="C37" s="187"/>
      <c r="D37" s="82" t="s">
        <v>36</v>
      </c>
      <c r="E37" s="78">
        <v>17000</v>
      </c>
      <c r="F37" s="78">
        <v>2376</v>
      </c>
      <c r="G37" s="78">
        <f>F37*E37</f>
        <v>40392000</v>
      </c>
      <c r="H37" s="71">
        <v>210</v>
      </c>
      <c r="I37" s="77">
        <f t="shared" ref="I37:I57" si="22">H37*E37</f>
        <v>3570000</v>
      </c>
      <c r="J37" s="72">
        <f>H37+F37</f>
        <v>2586</v>
      </c>
      <c r="K37" s="77">
        <f>J37*E37</f>
        <v>43962000</v>
      </c>
      <c r="L37" s="72"/>
      <c r="M37" s="77">
        <f>L37*E37</f>
        <v>0</v>
      </c>
      <c r="N37" s="77"/>
      <c r="O37" s="77"/>
      <c r="P37" s="72">
        <f>J37+L37</f>
        <v>2586</v>
      </c>
      <c r="Q37" s="77">
        <f>P37*E37</f>
        <v>43962000</v>
      </c>
    </row>
    <row r="38" spans="1:17" x14ac:dyDescent="0.2">
      <c r="A38" s="67">
        <v>24</v>
      </c>
      <c r="B38" s="187" t="s">
        <v>37</v>
      </c>
      <c r="C38" s="187"/>
      <c r="D38" s="82" t="s">
        <v>38</v>
      </c>
      <c r="E38" s="78">
        <v>64000</v>
      </c>
      <c r="F38" s="78">
        <v>0</v>
      </c>
      <c r="G38" s="78">
        <f t="shared" ref="G38:G57" si="23">F38*E38</f>
        <v>0</v>
      </c>
      <c r="H38" s="71"/>
      <c r="I38" s="77">
        <f t="shared" si="22"/>
        <v>0</v>
      </c>
      <c r="J38" s="72">
        <f t="shared" ref="J38:J57" si="24">H38+F38</f>
        <v>0</v>
      </c>
      <c r="K38" s="77">
        <f t="shared" ref="K38:K57" si="25">J38*E38</f>
        <v>0</v>
      </c>
      <c r="L38" s="32"/>
      <c r="M38" s="32"/>
      <c r="N38" s="72">
        <v>26</v>
      </c>
      <c r="O38" s="77">
        <f>N38*E38</f>
        <v>1664000</v>
      </c>
      <c r="P38" s="72">
        <f>J38+N38</f>
        <v>26</v>
      </c>
      <c r="Q38" s="77">
        <f t="shared" ref="Q38:Q57" si="26">P38*E38</f>
        <v>1664000</v>
      </c>
    </row>
    <row r="39" spans="1:17" ht="11.25" customHeight="1" x14ac:dyDescent="0.2">
      <c r="A39" s="67">
        <v>25</v>
      </c>
      <c r="B39" s="187" t="s">
        <v>39</v>
      </c>
      <c r="C39" s="187"/>
      <c r="D39" s="82" t="s">
        <v>38</v>
      </c>
      <c r="E39" s="78">
        <v>58000</v>
      </c>
      <c r="F39" s="78">
        <v>0</v>
      </c>
      <c r="G39" s="78">
        <f t="shared" si="23"/>
        <v>0</v>
      </c>
      <c r="H39" s="71"/>
      <c r="I39" s="77">
        <f t="shared" si="22"/>
        <v>0</v>
      </c>
      <c r="J39" s="72">
        <f t="shared" si="24"/>
        <v>0</v>
      </c>
      <c r="K39" s="77">
        <f t="shared" si="25"/>
        <v>0</v>
      </c>
      <c r="L39" s="32"/>
      <c r="M39" s="32"/>
      <c r="N39" s="72">
        <v>26</v>
      </c>
      <c r="O39" s="77">
        <f>N39*E39</f>
        <v>1508000</v>
      </c>
      <c r="P39" s="72">
        <f>J39+N39</f>
        <v>26</v>
      </c>
      <c r="Q39" s="77">
        <f t="shared" si="26"/>
        <v>1508000</v>
      </c>
    </row>
    <row r="40" spans="1:17" x14ac:dyDescent="0.2">
      <c r="A40" s="67">
        <v>26</v>
      </c>
      <c r="B40" s="187" t="s">
        <v>40</v>
      </c>
      <c r="C40" s="187"/>
      <c r="D40" s="82" t="s">
        <v>38</v>
      </c>
      <c r="E40" s="78">
        <v>18000</v>
      </c>
      <c r="F40" s="78">
        <v>511</v>
      </c>
      <c r="G40" s="78">
        <f t="shared" si="23"/>
        <v>9198000</v>
      </c>
      <c r="H40" s="71">
        <v>25</v>
      </c>
      <c r="I40" s="77">
        <f t="shared" si="22"/>
        <v>450000</v>
      </c>
      <c r="J40" s="72">
        <f t="shared" si="24"/>
        <v>536</v>
      </c>
      <c r="K40" s="77">
        <f t="shared" si="25"/>
        <v>9648000</v>
      </c>
      <c r="L40" s="72"/>
      <c r="M40" s="77">
        <f t="shared" ref="M40:M55" si="27">L40*E40</f>
        <v>0</v>
      </c>
      <c r="N40" s="77"/>
      <c r="O40" s="77"/>
      <c r="P40" s="72">
        <f t="shared" ref="P40:P55" si="28">J40+L40</f>
        <v>536</v>
      </c>
      <c r="Q40" s="77">
        <f t="shared" si="26"/>
        <v>9648000</v>
      </c>
    </row>
    <row r="41" spans="1:17" ht="14.25" customHeight="1" x14ac:dyDescent="0.2">
      <c r="A41" s="67">
        <v>27</v>
      </c>
      <c r="B41" s="187" t="s">
        <v>41</v>
      </c>
      <c r="C41" s="187"/>
      <c r="D41" s="82" t="s">
        <v>38</v>
      </c>
      <c r="E41" s="78">
        <v>15000</v>
      </c>
      <c r="F41" s="78">
        <v>296</v>
      </c>
      <c r="G41" s="78">
        <f t="shared" si="23"/>
        <v>4440000</v>
      </c>
      <c r="H41" s="71">
        <v>2</v>
      </c>
      <c r="I41" s="77">
        <f t="shared" si="22"/>
        <v>30000</v>
      </c>
      <c r="J41" s="72">
        <f t="shared" si="24"/>
        <v>298</v>
      </c>
      <c r="K41" s="77">
        <f t="shared" si="25"/>
        <v>4470000</v>
      </c>
      <c r="L41" s="72"/>
      <c r="M41" s="77">
        <f t="shared" si="27"/>
        <v>0</v>
      </c>
      <c r="N41" s="77"/>
      <c r="O41" s="77"/>
      <c r="P41" s="72">
        <f t="shared" si="28"/>
        <v>298</v>
      </c>
      <c r="Q41" s="77">
        <f t="shared" si="26"/>
        <v>4470000</v>
      </c>
    </row>
    <row r="42" spans="1:17" x14ac:dyDescent="0.2">
      <c r="A42" s="67">
        <v>28</v>
      </c>
      <c r="B42" s="187" t="s">
        <v>42</v>
      </c>
      <c r="C42" s="187"/>
      <c r="D42" s="82" t="s">
        <v>38</v>
      </c>
      <c r="E42" s="78">
        <v>12000</v>
      </c>
      <c r="F42" s="78">
        <v>18</v>
      </c>
      <c r="G42" s="78">
        <f t="shared" si="23"/>
        <v>216000</v>
      </c>
      <c r="H42" s="71"/>
      <c r="I42" s="77">
        <f t="shared" si="22"/>
        <v>0</v>
      </c>
      <c r="J42" s="72">
        <f t="shared" si="24"/>
        <v>18</v>
      </c>
      <c r="K42" s="77">
        <f t="shared" si="25"/>
        <v>216000</v>
      </c>
      <c r="L42" s="72"/>
      <c r="M42" s="77">
        <f t="shared" si="27"/>
        <v>0</v>
      </c>
      <c r="N42" s="77"/>
      <c r="O42" s="77"/>
      <c r="P42" s="72">
        <f t="shared" si="28"/>
        <v>18</v>
      </c>
      <c r="Q42" s="77">
        <f t="shared" si="26"/>
        <v>216000</v>
      </c>
    </row>
    <row r="43" spans="1:17" ht="13.5" customHeight="1" x14ac:dyDescent="0.2">
      <c r="A43" s="67">
        <v>29</v>
      </c>
      <c r="B43" s="187" t="s">
        <v>43</v>
      </c>
      <c r="C43" s="187"/>
      <c r="D43" s="82" t="s">
        <v>38</v>
      </c>
      <c r="E43" s="78">
        <v>12000</v>
      </c>
      <c r="F43" s="78">
        <v>85</v>
      </c>
      <c r="G43" s="78">
        <f t="shared" si="23"/>
        <v>1020000</v>
      </c>
      <c r="H43" s="71"/>
      <c r="I43" s="77">
        <f t="shared" si="22"/>
        <v>0</v>
      </c>
      <c r="J43" s="72">
        <f t="shared" si="24"/>
        <v>85</v>
      </c>
      <c r="K43" s="77">
        <f t="shared" si="25"/>
        <v>1020000</v>
      </c>
      <c r="L43" s="72"/>
      <c r="M43" s="77">
        <f t="shared" si="27"/>
        <v>0</v>
      </c>
      <c r="N43" s="77"/>
      <c r="O43" s="77"/>
      <c r="P43" s="72">
        <f t="shared" si="28"/>
        <v>85</v>
      </c>
      <c r="Q43" s="77">
        <f t="shared" si="26"/>
        <v>1020000</v>
      </c>
    </row>
    <row r="44" spans="1:17" ht="12.75" customHeight="1" x14ac:dyDescent="0.2">
      <c r="A44" s="67">
        <v>30</v>
      </c>
      <c r="B44" s="187" t="s">
        <v>44</v>
      </c>
      <c r="C44" s="187"/>
      <c r="D44" s="82" t="s">
        <v>38</v>
      </c>
      <c r="E44" s="78">
        <v>12000</v>
      </c>
      <c r="F44" s="78">
        <v>65</v>
      </c>
      <c r="G44" s="78">
        <f t="shared" si="23"/>
        <v>780000</v>
      </c>
      <c r="H44" s="71"/>
      <c r="I44" s="77">
        <f t="shared" si="22"/>
        <v>0</v>
      </c>
      <c r="J44" s="72">
        <f t="shared" si="24"/>
        <v>65</v>
      </c>
      <c r="K44" s="77">
        <f t="shared" si="25"/>
        <v>780000</v>
      </c>
      <c r="L44" s="72">
        <f>85-J44</f>
        <v>20</v>
      </c>
      <c r="M44" s="77">
        <f t="shared" si="27"/>
        <v>240000</v>
      </c>
      <c r="N44" s="77"/>
      <c r="O44" s="77"/>
      <c r="P44" s="72">
        <f t="shared" si="28"/>
        <v>85</v>
      </c>
      <c r="Q44" s="77">
        <f t="shared" si="26"/>
        <v>1020000</v>
      </c>
    </row>
    <row r="45" spans="1:17" ht="11.25" customHeight="1" x14ac:dyDescent="0.2">
      <c r="A45" s="67">
        <v>31</v>
      </c>
      <c r="B45" s="187" t="s">
        <v>45</v>
      </c>
      <c r="C45" s="187"/>
      <c r="D45" s="82" t="s">
        <v>38</v>
      </c>
      <c r="E45" s="78">
        <v>8000</v>
      </c>
      <c r="F45" s="78">
        <v>115</v>
      </c>
      <c r="G45" s="78">
        <f t="shared" si="23"/>
        <v>920000</v>
      </c>
      <c r="H45" s="71"/>
      <c r="I45" s="77">
        <f t="shared" si="22"/>
        <v>0</v>
      </c>
      <c r="J45" s="72">
        <f t="shared" si="24"/>
        <v>115</v>
      </c>
      <c r="K45" s="77">
        <f t="shared" si="25"/>
        <v>920000</v>
      </c>
      <c r="L45" s="72"/>
      <c r="M45" s="77">
        <f t="shared" si="27"/>
        <v>0</v>
      </c>
      <c r="N45" s="77"/>
      <c r="O45" s="77"/>
      <c r="P45" s="72">
        <f t="shared" si="28"/>
        <v>115</v>
      </c>
      <c r="Q45" s="77">
        <f t="shared" si="26"/>
        <v>920000</v>
      </c>
    </row>
    <row r="46" spans="1:17" ht="12.75" customHeight="1" x14ac:dyDescent="0.2">
      <c r="A46" s="67">
        <v>32</v>
      </c>
      <c r="B46" s="188" t="s">
        <v>46</v>
      </c>
      <c r="C46" s="188"/>
      <c r="D46" s="83" t="s">
        <v>38</v>
      </c>
      <c r="E46" s="84">
        <v>96000</v>
      </c>
      <c r="F46" s="84">
        <v>397</v>
      </c>
      <c r="G46" s="78">
        <f t="shared" si="23"/>
        <v>38112000</v>
      </c>
      <c r="H46" s="85">
        <v>25</v>
      </c>
      <c r="I46" s="86">
        <f t="shared" si="22"/>
        <v>2400000</v>
      </c>
      <c r="J46" s="87">
        <f t="shared" si="24"/>
        <v>422</v>
      </c>
      <c r="K46" s="86">
        <f t="shared" si="25"/>
        <v>40512000</v>
      </c>
      <c r="L46" s="87"/>
      <c r="M46" s="77">
        <f t="shared" si="27"/>
        <v>0</v>
      </c>
      <c r="N46" s="77"/>
      <c r="O46" s="77"/>
      <c r="P46" s="72">
        <f t="shared" si="28"/>
        <v>422</v>
      </c>
      <c r="Q46" s="77">
        <f t="shared" si="26"/>
        <v>40512000</v>
      </c>
    </row>
    <row r="47" spans="1:17" ht="12.75" customHeight="1" x14ac:dyDescent="0.2">
      <c r="A47" s="67">
        <v>33</v>
      </c>
      <c r="B47" s="187" t="s">
        <v>47</v>
      </c>
      <c r="C47" s="187"/>
      <c r="D47" s="82" t="s">
        <v>38</v>
      </c>
      <c r="E47" s="78">
        <v>20000</v>
      </c>
      <c r="F47" s="78">
        <v>20</v>
      </c>
      <c r="G47" s="78">
        <f t="shared" si="23"/>
        <v>400000</v>
      </c>
      <c r="H47" s="71">
        <v>16</v>
      </c>
      <c r="I47" s="77">
        <f t="shared" si="22"/>
        <v>320000</v>
      </c>
      <c r="J47" s="72">
        <f t="shared" si="24"/>
        <v>36</v>
      </c>
      <c r="K47" s="77">
        <f t="shared" si="25"/>
        <v>720000</v>
      </c>
      <c r="L47" s="72">
        <f>50-J47</f>
        <v>14</v>
      </c>
      <c r="M47" s="77">
        <f t="shared" si="27"/>
        <v>280000</v>
      </c>
      <c r="N47" s="77"/>
      <c r="O47" s="77"/>
      <c r="P47" s="72">
        <f t="shared" si="28"/>
        <v>50</v>
      </c>
      <c r="Q47" s="77">
        <f t="shared" si="26"/>
        <v>1000000</v>
      </c>
    </row>
    <row r="48" spans="1:17" x14ac:dyDescent="0.2">
      <c r="A48" s="67">
        <v>34</v>
      </c>
      <c r="B48" s="187" t="s">
        <v>48</v>
      </c>
      <c r="C48" s="187"/>
      <c r="D48" s="82" t="s">
        <v>38</v>
      </c>
      <c r="E48" s="78">
        <v>18000</v>
      </c>
      <c r="F48" s="78">
        <v>100</v>
      </c>
      <c r="G48" s="78">
        <f t="shared" si="23"/>
        <v>1800000</v>
      </c>
      <c r="H48" s="71"/>
      <c r="I48" s="77">
        <f t="shared" si="22"/>
        <v>0</v>
      </c>
      <c r="J48" s="72">
        <f t="shared" si="24"/>
        <v>100</v>
      </c>
      <c r="K48" s="77">
        <f t="shared" si="25"/>
        <v>1800000</v>
      </c>
      <c r="L48" s="72"/>
      <c r="M48" s="77">
        <f t="shared" si="27"/>
        <v>0</v>
      </c>
      <c r="N48" s="77"/>
      <c r="O48" s="77"/>
      <c r="P48" s="72">
        <f t="shared" si="28"/>
        <v>100</v>
      </c>
      <c r="Q48" s="77">
        <f t="shared" si="26"/>
        <v>1800000</v>
      </c>
    </row>
    <row r="49" spans="1:17" ht="12.75" customHeight="1" x14ac:dyDescent="0.2">
      <c r="A49" s="67">
        <v>35</v>
      </c>
      <c r="B49" s="187" t="s">
        <v>49</v>
      </c>
      <c r="C49" s="187"/>
      <c r="D49" s="82" t="s">
        <v>38</v>
      </c>
      <c r="E49" s="78">
        <v>16000</v>
      </c>
      <c r="F49" s="78">
        <v>93</v>
      </c>
      <c r="G49" s="78">
        <f t="shared" si="23"/>
        <v>1488000</v>
      </c>
      <c r="H49" s="71">
        <v>15</v>
      </c>
      <c r="I49" s="77">
        <f t="shared" si="22"/>
        <v>240000</v>
      </c>
      <c r="J49" s="72">
        <f t="shared" si="24"/>
        <v>108</v>
      </c>
      <c r="K49" s="77">
        <f t="shared" si="25"/>
        <v>1728000</v>
      </c>
      <c r="L49" s="72">
        <f>112-J49</f>
        <v>4</v>
      </c>
      <c r="M49" s="77">
        <f t="shared" si="27"/>
        <v>64000</v>
      </c>
      <c r="N49" s="77"/>
      <c r="O49" s="77"/>
      <c r="P49" s="72">
        <f t="shared" si="28"/>
        <v>112</v>
      </c>
      <c r="Q49" s="77">
        <f t="shared" si="26"/>
        <v>1792000</v>
      </c>
    </row>
    <row r="50" spans="1:17" x14ac:dyDescent="0.2">
      <c r="A50" s="67">
        <v>36</v>
      </c>
      <c r="B50" s="187" t="s">
        <v>50</v>
      </c>
      <c r="C50" s="187"/>
      <c r="D50" s="82" t="s">
        <v>38</v>
      </c>
      <c r="E50" s="78">
        <v>20000</v>
      </c>
      <c r="F50" s="78">
        <v>83</v>
      </c>
      <c r="G50" s="78">
        <f t="shared" si="23"/>
        <v>1660000</v>
      </c>
      <c r="H50" s="71">
        <v>15</v>
      </c>
      <c r="I50" s="77">
        <f t="shared" si="22"/>
        <v>300000</v>
      </c>
      <c r="J50" s="72">
        <f t="shared" si="24"/>
        <v>98</v>
      </c>
      <c r="K50" s="77">
        <f t="shared" si="25"/>
        <v>1960000</v>
      </c>
      <c r="L50" s="72">
        <f>148-J50</f>
        <v>50</v>
      </c>
      <c r="M50" s="77">
        <f t="shared" si="27"/>
        <v>1000000</v>
      </c>
      <c r="N50" s="77"/>
      <c r="O50" s="77"/>
      <c r="P50" s="72">
        <f t="shared" si="28"/>
        <v>148</v>
      </c>
      <c r="Q50" s="77">
        <f t="shared" si="26"/>
        <v>2960000</v>
      </c>
    </row>
    <row r="51" spans="1:17" ht="12.75" customHeight="1" x14ac:dyDescent="0.2">
      <c r="A51" s="67">
        <v>37</v>
      </c>
      <c r="B51" s="187" t="s">
        <v>51</v>
      </c>
      <c r="C51" s="187"/>
      <c r="D51" s="82" t="s">
        <v>38</v>
      </c>
      <c r="E51" s="78">
        <v>10000</v>
      </c>
      <c r="F51" s="78">
        <v>33</v>
      </c>
      <c r="G51" s="78">
        <f t="shared" si="23"/>
        <v>330000</v>
      </c>
      <c r="H51" s="71">
        <v>5</v>
      </c>
      <c r="I51" s="77">
        <f t="shared" si="22"/>
        <v>50000</v>
      </c>
      <c r="J51" s="72">
        <f t="shared" si="24"/>
        <v>38</v>
      </c>
      <c r="K51" s="77">
        <f t="shared" si="25"/>
        <v>380000</v>
      </c>
      <c r="L51" s="72"/>
      <c r="M51" s="77">
        <f t="shared" si="27"/>
        <v>0</v>
      </c>
      <c r="N51" s="77"/>
      <c r="O51" s="77"/>
      <c r="P51" s="72">
        <f t="shared" si="28"/>
        <v>38</v>
      </c>
      <c r="Q51" s="77">
        <f t="shared" si="26"/>
        <v>380000</v>
      </c>
    </row>
    <row r="52" spans="1:17" ht="12" customHeight="1" x14ac:dyDescent="0.2">
      <c r="A52" s="67">
        <v>38</v>
      </c>
      <c r="B52" s="187" t="s">
        <v>52</v>
      </c>
      <c r="C52" s="187"/>
      <c r="D52" s="82" t="s">
        <v>38</v>
      </c>
      <c r="E52" s="78">
        <v>20000</v>
      </c>
      <c r="F52" s="78">
        <v>16</v>
      </c>
      <c r="G52" s="78">
        <f t="shared" si="23"/>
        <v>320000</v>
      </c>
      <c r="H52" s="71"/>
      <c r="I52" s="77">
        <f t="shared" si="22"/>
        <v>0</v>
      </c>
      <c r="J52" s="72">
        <f t="shared" si="24"/>
        <v>16</v>
      </c>
      <c r="K52" s="77">
        <f t="shared" si="25"/>
        <v>320000</v>
      </c>
      <c r="L52" s="72"/>
      <c r="M52" s="77">
        <f t="shared" si="27"/>
        <v>0</v>
      </c>
      <c r="N52" s="77"/>
      <c r="O52" s="77"/>
      <c r="P52" s="72">
        <f t="shared" si="28"/>
        <v>16</v>
      </c>
      <c r="Q52" s="77">
        <f t="shared" si="26"/>
        <v>320000</v>
      </c>
    </row>
    <row r="53" spans="1:17" ht="12" customHeight="1" x14ac:dyDescent="0.2">
      <c r="A53" s="67">
        <v>39</v>
      </c>
      <c r="B53" s="187" t="s">
        <v>53</v>
      </c>
      <c r="C53" s="187"/>
      <c r="D53" s="82" t="s">
        <v>36</v>
      </c>
      <c r="E53" s="78">
        <v>22000</v>
      </c>
      <c r="F53" s="78">
        <v>8</v>
      </c>
      <c r="G53" s="78">
        <f t="shared" si="23"/>
        <v>176000</v>
      </c>
      <c r="H53" s="71">
        <v>48</v>
      </c>
      <c r="I53" s="77">
        <f t="shared" si="22"/>
        <v>1056000</v>
      </c>
      <c r="J53" s="72">
        <f t="shared" si="24"/>
        <v>56</v>
      </c>
      <c r="K53" s="77">
        <f t="shared" si="25"/>
        <v>1232000</v>
      </c>
      <c r="L53" s="72">
        <f>138-J53</f>
        <v>82</v>
      </c>
      <c r="M53" s="77">
        <f t="shared" si="27"/>
        <v>1804000</v>
      </c>
      <c r="N53" s="77"/>
      <c r="O53" s="77"/>
      <c r="P53" s="72">
        <f t="shared" si="28"/>
        <v>138</v>
      </c>
      <c r="Q53" s="77">
        <f t="shared" si="26"/>
        <v>3036000</v>
      </c>
    </row>
    <row r="54" spans="1:17" x14ac:dyDescent="0.2">
      <c r="A54" s="67">
        <v>40</v>
      </c>
      <c r="B54" s="187" t="s">
        <v>54</v>
      </c>
      <c r="C54" s="187"/>
      <c r="D54" s="82" t="s">
        <v>36</v>
      </c>
      <c r="E54" s="78">
        <v>20000</v>
      </c>
      <c r="F54" s="78">
        <v>8</v>
      </c>
      <c r="G54" s="78">
        <f t="shared" si="23"/>
        <v>160000</v>
      </c>
      <c r="H54" s="71">
        <v>32</v>
      </c>
      <c r="I54" s="77">
        <f t="shared" si="22"/>
        <v>640000</v>
      </c>
      <c r="J54" s="72">
        <f t="shared" si="24"/>
        <v>40</v>
      </c>
      <c r="K54" s="77">
        <f t="shared" si="25"/>
        <v>800000</v>
      </c>
      <c r="L54" s="72">
        <f>95-J54</f>
        <v>55</v>
      </c>
      <c r="M54" s="77">
        <f t="shared" si="27"/>
        <v>1100000</v>
      </c>
      <c r="N54" s="77"/>
      <c r="O54" s="77"/>
      <c r="P54" s="72">
        <f t="shared" si="28"/>
        <v>95</v>
      </c>
      <c r="Q54" s="77">
        <f t="shared" si="26"/>
        <v>1900000</v>
      </c>
    </row>
    <row r="55" spans="1:17" x14ac:dyDescent="0.2">
      <c r="A55" s="67">
        <v>41</v>
      </c>
      <c r="B55" s="187" t="s">
        <v>55</v>
      </c>
      <c r="C55" s="187"/>
      <c r="D55" s="82" t="s">
        <v>36</v>
      </c>
      <c r="E55" s="78">
        <v>12000</v>
      </c>
      <c r="F55" s="78">
        <v>0</v>
      </c>
      <c r="G55" s="78">
        <f t="shared" si="23"/>
        <v>0</v>
      </c>
      <c r="H55" s="71">
        <v>12</v>
      </c>
      <c r="I55" s="77">
        <f t="shared" si="22"/>
        <v>144000</v>
      </c>
      <c r="J55" s="72">
        <f t="shared" si="24"/>
        <v>12</v>
      </c>
      <c r="K55" s="77">
        <f t="shared" si="25"/>
        <v>144000</v>
      </c>
      <c r="L55" s="72">
        <f>30-J55</f>
        <v>18</v>
      </c>
      <c r="M55" s="77">
        <f t="shared" si="27"/>
        <v>216000</v>
      </c>
      <c r="N55" s="77"/>
      <c r="O55" s="77"/>
      <c r="P55" s="72">
        <f t="shared" si="28"/>
        <v>30</v>
      </c>
      <c r="Q55" s="77">
        <f t="shared" si="26"/>
        <v>360000</v>
      </c>
    </row>
    <row r="56" spans="1:17" x14ac:dyDescent="0.2">
      <c r="A56" s="67">
        <v>42</v>
      </c>
      <c r="B56" s="187" t="s">
        <v>56</v>
      </c>
      <c r="C56" s="187"/>
      <c r="D56" s="82" t="s">
        <v>36</v>
      </c>
      <c r="E56" s="78">
        <v>15000</v>
      </c>
      <c r="F56" s="78">
        <v>2</v>
      </c>
      <c r="G56" s="78">
        <f t="shared" si="23"/>
        <v>30000</v>
      </c>
      <c r="H56" s="71">
        <v>4</v>
      </c>
      <c r="I56" s="77">
        <f t="shared" si="22"/>
        <v>60000</v>
      </c>
      <c r="J56" s="72">
        <f t="shared" si="24"/>
        <v>6</v>
      </c>
      <c r="K56" s="77">
        <f t="shared" si="25"/>
        <v>90000</v>
      </c>
      <c r="L56" s="32"/>
      <c r="M56" s="32"/>
      <c r="N56" s="72">
        <f>24-J56</f>
        <v>18</v>
      </c>
      <c r="O56" s="77">
        <f>N56*E56</f>
        <v>270000</v>
      </c>
      <c r="P56" s="72">
        <f>J56+N56</f>
        <v>24</v>
      </c>
      <c r="Q56" s="77">
        <f t="shared" si="26"/>
        <v>360000</v>
      </c>
    </row>
    <row r="57" spans="1:17" x14ac:dyDescent="0.2">
      <c r="A57" s="67">
        <v>43</v>
      </c>
      <c r="B57" s="187" t="s">
        <v>57</v>
      </c>
      <c r="C57" s="187"/>
      <c r="D57" s="82" t="s">
        <v>36</v>
      </c>
      <c r="E57" s="78">
        <v>118000</v>
      </c>
      <c r="F57" s="78">
        <v>0</v>
      </c>
      <c r="G57" s="78">
        <f t="shared" si="23"/>
        <v>0</v>
      </c>
      <c r="H57" s="71">
        <v>1</v>
      </c>
      <c r="I57" s="77">
        <f t="shared" si="22"/>
        <v>118000</v>
      </c>
      <c r="J57" s="72">
        <f t="shared" si="24"/>
        <v>1</v>
      </c>
      <c r="K57" s="77">
        <f t="shared" si="25"/>
        <v>118000</v>
      </c>
      <c r="L57" s="32"/>
      <c r="M57" s="32"/>
      <c r="N57" s="72">
        <f>3-J57</f>
        <v>2</v>
      </c>
      <c r="O57" s="77">
        <f>N57*E57</f>
        <v>236000</v>
      </c>
      <c r="P57" s="72">
        <f>J57+N57</f>
        <v>3</v>
      </c>
      <c r="Q57" s="77">
        <f t="shared" si="26"/>
        <v>354000</v>
      </c>
    </row>
    <row r="58" spans="1:17" x14ac:dyDescent="0.2">
      <c r="A58" s="67"/>
      <c r="B58" s="186" t="s">
        <v>124</v>
      </c>
      <c r="C58" s="186"/>
      <c r="D58" s="73"/>
      <c r="E58" s="80"/>
      <c r="F58" s="80"/>
      <c r="G58" s="75">
        <f>SUM(G37:G57)</f>
        <v>101442000</v>
      </c>
      <c r="H58" s="76"/>
      <c r="I58" s="75">
        <f>SUM(I37:I57)</f>
        <v>9378000</v>
      </c>
      <c r="J58" s="76"/>
      <c r="K58" s="75">
        <f>SUM(K37:K57)</f>
        <v>110820000</v>
      </c>
      <c r="L58" s="76"/>
      <c r="M58" s="75">
        <f>SUM(M37:M57)</f>
        <v>4704000</v>
      </c>
      <c r="N58" s="75"/>
      <c r="O58" s="75">
        <f>SUM(O37:O57)</f>
        <v>3678000</v>
      </c>
      <c r="P58" s="76"/>
      <c r="Q58" s="75">
        <f>SUM(Q37:Q57)</f>
        <v>119202000</v>
      </c>
    </row>
    <row r="59" spans="1:17" x14ac:dyDescent="0.2">
      <c r="A59" s="67">
        <v>44</v>
      </c>
      <c r="B59" s="169" t="s">
        <v>58</v>
      </c>
      <c r="C59" s="169"/>
      <c r="D59" s="82" t="s">
        <v>59</v>
      </c>
      <c r="E59" s="78">
        <v>550000</v>
      </c>
      <c r="F59" s="78"/>
      <c r="G59" s="78"/>
      <c r="H59" s="71">
        <v>40</v>
      </c>
      <c r="I59" s="72">
        <f>H59*E59</f>
        <v>22000000</v>
      </c>
      <c r="J59" s="72">
        <f>H59+F59</f>
        <v>40</v>
      </c>
      <c r="K59" s="77">
        <f>J59*E59</f>
        <v>22000000</v>
      </c>
      <c r="L59" s="72">
        <f>60-J59</f>
        <v>20</v>
      </c>
      <c r="M59" s="77">
        <f>L59*E59</f>
        <v>11000000</v>
      </c>
      <c r="N59" s="77"/>
      <c r="O59" s="77"/>
      <c r="P59" s="72">
        <f>L59+J59</f>
        <v>60</v>
      </c>
      <c r="Q59" s="77">
        <f>P59*E59</f>
        <v>33000000</v>
      </c>
    </row>
    <row r="60" spans="1:17" x14ac:dyDescent="0.2">
      <c r="A60" s="67">
        <v>45</v>
      </c>
      <c r="B60" s="169" t="s">
        <v>60</v>
      </c>
      <c r="C60" s="169"/>
      <c r="D60" s="82" t="s">
        <v>59</v>
      </c>
      <c r="E60" s="78">
        <v>900000</v>
      </c>
      <c r="F60" s="78"/>
      <c r="G60" s="78"/>
      <c r="H60" s="71"/>
      <c r="I60" s="72">
        <f>H60*E60</f>
        <v>0</v>
      </c>
      <c r="J60" s="72">
        <f>F60+H60</f>
        <v>0</v>
      </c>
      <c r="K60" s="71"/>
      <c r="L60" s="72">
        <f>82-J60</f>
        <v>82</v>
      </c>
      <c r="M60" s="77">
        <f>L60*E60</f>
        <v>73800000</v>
      </c>
      <c r="N60" s="77"/>
      <c r="O60" s="77"/>
      <c r="P60" s="72">
        <f>L60+J60</f>
        <v>82</v>
      </c>
      <c r="Q60" s="77">
        <f>P60*E60</f>
        <v>73800000</v>
      </c>
    </row>
    <row r="61" spans="1:17" x14ac:dyDescent="0.2">
      <c r="A61" s="67"/>
      <c r="B61" s="186" t="s">
        <v>125</v>
      </c>
      <c r="C61" s="186"/>
      <c r="D61" s="73"/>
      <c r="E61" s="80"/>
      <c r="F61" s="80"/>
      <c r="G61" s="80"/>
      <c r="H61" s="76"/>
      <c r="I61" s="75">
        <f>SUM(I59:I60)</f>
        <v>22000000</v>
      </c>
      <c r="J61" s="76"/>
      <c r="K61" s="75">
        <f>SUM(K59:K60)</f>
        <v>22000000</v>
      </c>
      <c r="L61" s="76"/>
      <c r="M61" s="75">
        <f>SUM(M59:M60)</f>
        <v>84800000</v>
      </c>
      <c r="N61" s="75"/>
      <c r="O61" s="75"/>
      <c r="P61" s="76"/>
      <c r="Q61" s="75">
        <f>SUM(Q59:Q60)</f>
        <v>106800000</v>
      </c>
    </row>
    <row r="62" spans="1:17" ht="11.25" customHeight="1" x14ac:dyDescent="0.2">
      <c r="A62" s="67"/>
      <c r="B62" s="186" t="s">
        <v>61</v>
      </c>
      <c r="C62" s="186"/>
      <c r="D62" s="73"/>
      <c r="E62" s="80"/>
      <c r="F62" s="80"/>
      <c r="G62" s="75">
        <f>G61+G58+G36+G29</f>
        <v>355556000</v>
      </c>
      <c r="H62" s="75"/>
      <c r="I62" s="75">
        <f>I61+I58+I36+I29</f>
        <v>88433000</v>
      </c>
      <c r="J62" s="76"/>
      <c r="K62" s="75">
        <f>K61+K58+K36+K29</f>
        <v>443989000</v>
      </c>
      <c r="L62" s="76"/>
      <c r="M62" s="75">
        <f>M61+M58+M36+M29</f>
        <v>127397000</v>
      </c>
      <c r="N62" s="75">
        <f t="shared" ref="N62" si="29">N61+N58+N36+N29</f>
        <v>0</v>
      </c>
      <c r="O62" s="75">
        <f>O61+O58+O36+O29</f>
        <v>22078000</v>
      </c>
      <c r="P62" s="76"/>
      <c r="Q62" s="75">
        <f>Q61+Q58+Q36+Q29</f>
        <v>593464000</v>
      </c>
    </row>
    <row r="63" spans="1:17" ht="13.5" customHeight="1" x14ac:dyDescent="0.2">
      <c r="A63" s="67">
        <v>46</v>
      </c>
      <c r="B63" s="169" t="s">
        <v>62</v>
      </c>
      <c r="C63" s="169"/>
      <c r="D63" s="92" t="s">
        <v>6</v>
      </c>
      <c r="E63" s="78">
        <v>80000</v>
      </c>
      <c r="F63" s="78">
        <v>40</v>
      </c>
      <c r="G63" s="78">
        <f>F63*E63</f>
        <v>3200000</v>
      </c>
      <c r="H63" s="71"/>
      <c r="I63" s="77">
        <f>H63*E63</f>
        <v>0</v>
      </c>
      <c r="J63" s="72">
        <f>F63+H63</f>
        <v>40</v>
      </c>
      <c r="K63" s="72">
        <f>J63*E63</f>
        <v>3200000</v>
      </c>
      <c r="L63" s="72"/>
      <c r="M63" s="72">
        <f>L63*E63</f>
        <v>0</v>
      </c>
      <c r="N63" s="72"/>
      <c r="O63" s="72"/>
      <c r="P63" s="72">
        <f>J63+L63</f>
        <v>40</v>
      </c>
      <c r="Q63" s="72">
        <f>P63*E63</f>
        <v>3200000</v>
      </c>
    </row>
    <row r="64" spans="1:17" x14ac:dyDescent="0.2">
      <c r="A64" s="67">
        <v>47</v>
      </c>
      <c r="B64" s="169" t="s">
        <v>63</v>
      </c>
      <c r="C64" s="169"/>
      <c r="D64" s="92" t="s">
        <v>6</v>
      </c>
      <c r="E64" s="78">
        <v>80000</v>
      </c>
      <c r="F64" s="78">
        <v>0</v>
      </c>
      <c r="G64" s="78">
        <f t="shared" ref="G64:G67" si="30">F64*E64</f>
        <v>0</v>
      </c>
      <c r="H64" s="71"/>
      <c r="I64" s="77">
        <f>H64*E64</f>
        <v>0</v>
      </c>
      <c r="J64" s="72">
        <f t="shared" ref="J64:J67" si="31">F64+H64</f>
        <v>0</v>
      </c>
      <c r="K64" s="72">
        <f t="shared" ref="K64:K67" si="32">J64*E64</f>
        <v>0</v>
      </c>
      <c r="L64" s="72">
        <v>40</v>
      </c>
      <c r="M64" s="72">
        <f t="shared" ref="M64:M67" si="33">L64*E64</f>
        <v>3200000</v>
      </c>
      <c r="N64" s="72"/>
      <c r="O64" s="72"/>
      <c r="P64" s="72">
        <f t="shared" ref="P64:P67" si="34">J64+L64</f>
        <v>40</v>
      </c>
      <c r="Q64" s="72">
        <f t="shared" ref="Q64:Q67" si="35">P64*E64</f>
        <v>3200000</v>
      </c>
    </row>
    <row r="65" spans="1:17" x14ac:dyDescent="0.2">
      <c r="A65" s="67">
        <v>48</v>
      </c>
      <c r="B65" s="169" t="s">
        <v>64</v>
      </c>
      <c r="C65" s="169"/>
      <c r="D65" s="92" t="s">
        <v>4</v>
      </c>
      <c r="E65" s="78">
        <v>80000</v>
      </c>
      <c r="F65" s="78">
        <v>1703</v>
      </c>
      <c r="G65" s="78">
        <f t="shared" si="30"/>
        <v>136240000</v>
      </c>
      <c r="H65" s="71">
        <v>132</v>
      </c>
      <c r="I65" s="77">
        <f>H65*E65</f>
        <v>10560000</v>
      </c>
      <c r="J65" s="72">
        <f t="shared" si="31"/>
        <v>1835</v>
      </c>
      <c r="K65" s="72">
        <f t="shared" si="32"/>
        <v>146800000</v>
      </c>
      <c r="L65" s="72">
        <v>160</v>
      </c>
      <c r="M65" s="72">
        <f t="shared" si="33"/>
        <v>12800000</v>
      </c>
      <c r="N65" s="72"/>
      <c r="O65" s="72"/>
      <c r="P65" s="72">
        <f>J65+L65+N65</f>
        <v>1995</v>
      </c>
      <c r="Q65" s="72">
        <f>P65*E65</f>
        <v>159600000</v>
      </c>
    </row>
    <row r="66" spans="1:17" x14ac:dyDescent="0.2">
      <c r="A66" s="67">
        <v>49</v>
      </c>
      <c r="B66" s="169" t="s">
        <v>65</v>
      </c>
      <c r="C66" s="169"/>
      <c r="D66" s="92" t="s">
        <v>4</v>
      </c>
      <c r="E66" s="78">
        <v>29000</v>
      </c>
      <c r="F66" s="78">
        <v>2948</v>
      </c>
      <c r="G66" s="78">
        <f t="shared" si="30"/>
        <v>85492000</v>
      </c>
      <c r="H66" s="71">
        <v>760</v>
      </c>
      <c r="I66" s="77">
        <f>H66*E66</f>
        <v>22040000</v>
      </c>
      <c r="J66" s="72">
        <f t="shared" si="31"/>
        <v>3708</v>
      </c>
      <c r="K66" s="72">
        <f t="shared" si="32"/>
        <v>107532000</v>
      </c>
      <c r="L66" s="72">
        <v>718</v>
      </c>
      <c r="M66" s="72">
        <f t="shared" si="33"/>
        <v>20822000</v>
      </c>
      <c r="N66" s="72">
        <v>170</v>
      </c>
      <c r="O66" s="72">
        <f>N66*E66</f>
        <v>4930000</v>
      </c>
      <c r="P66" s="72">
        <f>J66+L66+N66</f>
        <v>4596</v>
      </c>
      <c r="Q66" s="72">
        <f t="shared" si="35"/>
        <v>133284000</v>
      </c>
    </row>
    <row r="67" spans="1:17" x14ac:dyDescent="0.2">
      <c r="A67" s="67">
        <v>50</v>
      </c>
      <c r="B67" s="169" t="s">
        <v>66</v>
      </c>
      <c r="C67" s="169"/>
      <c r="D67" s="92" t="s">
        <v>67</v>
      </c>
      <c r="E67" s="78">
        <v>30000</v>
      </c>
      <c r="F67" s="78">
        <v>0</v>
      </c>
      <c r="G67" s="78">
        <f t="shared" si="30"/>
        <v>0</v>
      </c>
      <c r="H67" s="71"/>
      <c r="I67" s="77">
        <f>H67*E67</f>
        <v>0</v>
      </c>
      <c r="J67" s="72">
        <f t="shared" si="31"/>
        <v>0</v>
      </c>
      <c r="K67" s="72">
        <f t="shared" si="32"/>
        <v>0</v>
      </c>
      <c r="L67" s="72">
        <f t="shared" ref="L67" si="36">H67+J67</f>
        <v>0</v>
      </c>
      <c r="M67" s="72">
        <f t="shared" si="33"/>
        <v>0</v>
      </c>
      <c r="N67" s="72"/>
      <c r="O67" s="72"/>
      <c r="P67" s="72">
        <f t="shared" si="34"/>
        <v>0</v>
      </c>
      <c r="Q67" s="72">
        <f t="shared" si="35"/>
        <v>0</v>
      </c>
    </row>
    <row r="68" spans="1:17" x14ac:dyDescent="0.2">
      <c r="A68" s="67"/>
      <c r="B68" s="186" t="s">
        <v>126</v>
      </c>
      <c r="C68" s="186"/>
      <c r="D68" s="88"/>
      <c r="E68" s="80"/>
      <c r="F68" s="80"/>
      <c r="G68" s="75">
        <f>SUM(G63:G67)</f>
        <v>224932000</v>
      </c>
      <c r="H68" s="76"/>
      <c r="I68" s="75">
        <f>SUM(I63:I67)</f>
        <v>32600000</v>
      </c>
      <c r="J68" s="76"/>
      <c r="K68" s="75">
        <f>SUM(K63:K67)</f>
        <v>257532000</v>
      </c>
      <c r="L68" s="76"/>
      <c r="M68" s="75">
        <f>SUM(M63:M67)</f>
        <v>36822000</v>
      </c>
      <c r="N68" s="75"/>
      <c r="O68" s="75">
        <f t="shared" ref="O68" si="37">SUM(O63:O67)</f>
        <v>4930000</v>
      </c>
      <c r="P68" s="76"/>
      <c r="Q68" s="75">
        <f>SUM(Q63:Q67)</f>
        <v>299284000</v>
      </c>
    </row>
    <row r="69" spans="1:17" x14ac:dyDescent="0.2">
      <c r="A69" s="67">
        <v>51</v>
      </c>
      <c r="B69" s="169" t="s">
        <v>68</v>
      </c>
      <c r="C69" s="169"/>
      <c r="D69" s="92" t="s">
        <v>69</v>
      </c>
      <c r="E69" s="78">
        <v>1200</v>
      </c>
      <c r="F69" s="78">
        <v>17400</v>
      </c>
      <c r="G69" s="78">
        <f>E69*F69</f>
        <v>20880000</v>
      </c>
      <c r="H69" s="71">
        <v>3200</v>
      </c>
      <c r="I69" s="77">
        <f>H69*E69</f>
        <v>3840000</v>
      </c>
      <c r="J69" s="72">
        <f>H69+F69</f>
        <v>20600</v>
      </c>
      <c r="K69" s="72">
        <f>J69*E69</f>
        <v>24720000</v>
      </c>
      <c r="L69" s="72">
        <f>21400-J69</f>
        <v>800</v>
      </c>
      <c r="M69" s="72">
        <f>L69*E69</f>
        <v>960000</v>
      </c>
      <c r="N69" s="72"/>
      <c r="O69" s="72"/>
      <c r="P69" s="72">
        <f>L69+J69</f>
        <v>21400</v>
      </c>
      <c r="Q69" s="72">
        <f>P69*E69</f>
        <v>25680000</v>
      </c>
    </row>
    <row r="70" spans="1:17" x14ac:dyDescent="0.2">
      <c r="A70" s="67">
        <v>52</v>
      </c>
      <c r="B70" s="169" t="s">
        <v>70</v>
      </c>
      <c r="C70" s="169"/>
      <c r="D70" s="92" t="s">
        <v>69</v>
      </c>
      <c r="E70" s="78">
        <v>1200</v>
      </c>
      <c r="F70" s="78">
        <v>15950</v>
      </c>
      <c r="G70" s="78">
        <f t="shared" ref="G70:G73" si="38">E70*F70</f>
        <v>19140000</v>
      </c>
      <c r="H70" s="71">
        <v>2800</v>
      </c>
      <c r="I70" s="77">
        <f>H70*E70</f>
        <v>3360000</v>
      </c>
      <c r="J70" s="72">
        <f t="shared" ref="J70:J73" si="39">H70+F70</f>
        <v>18750</v>
      </c>
      <c r="K70" s="72">
        <f t="shared" ref="K70:K73" si="40">J70*E70</f>
        <v>22500000</v>
      </c>
      <c r="L70" s="72">
        <f>21696-J70</f>
        <v>2946</v>
      </c>
      <c r="M70" s="72">
        <f t="shared" ref="M70:M72" si="41">L70*E70</f>
        <v>3535200</v>
      </c>
      <c r="N70" s="72"/>
      <c r="O70" s="72"/>
      <c r="P70" s="72">
        <f t="shared" ref="P70:P72" si="42">L70+J70</f>
        <v>21696</v>
      </c>
      <c r="Q70" s="72">
        <f t="shared" ref="Q70:Q73" si="43">P70*E70</f>
        <v>26035200</v>
      </c>
    </row>
    <row r="71" spans="1:17" x14ac:dyDescent="0.2">
      <c r="A71" s="67">
        <v>53</v>
      </c>
      <c r="B71" s="169" t="s">
        <v>71</v>
      </c>
      <c r="C71" s="169"/>
      <c r="D71" s="92" t="s">
        <v>69</v>
      </c>
      <c r="E71" s="78">
        <v>1200</v>
      </c>
      <c r="F71" s="78">
        <v>21280</v>
      </c>
      <c r="G71" s="78">
        <f t="shared" si="38"/>
        <v>25536000</v>
      </c>
      <c r="H71" s="71">
        <v>1200</v>
      </c>
      <c r="I71" s="77">
        <f>H71*E71</f>
        <v>1440000</v>
      </c>
      <c r="J71" s="72">
        <f t="shared" si="39"/>
        <v>22480</v>
      </c>
      <c r="K71" s="72">
        <f t="shared" si="40"/>
        <v>26976000</v>
      </c>
      <c r="L71" s="72">
        <v>620</v>
      </c>
      <c r="M71" s="72">
        <f t="shared" si="41"/>
        <v>744000</v>
      </c>
      <c r="N71" s="72">
        <v>3000</v>
      </c>
      <c r="O71" s="72">
        <f>N71*E71</f>
        <v>3600000</v>
      </c>
      <c r="P71" s="72">
        <f>L71+J71+N71</f>
        <v>26100</v>
      </c>
      <c r="Q71" s="72">
        <f>P71*E71</f>
        <v>31320000</v>
      </c>
    </row>
    <row r="72" spans="1:17" x14ac:dyDescent="0.2">
      <c r="A72" s="67">
        <v>54</v>
      </c>
      <c r="B72" s="169" t="s">
        <v>72</v>
      </c>
      <c r="C72" s="169"/>
      <c r="D72" s="92" t="s">
        <v>69</v>
      </c>
      <c r="E72" s="78">
        <v>1200</v>
      </c>
      <c r="F72" s="78">
        <v>22200</v>
      </c>
      <c r="G72" s="78">
        <f t="shared" si="38"/>
        <v>26640000</v>
      </c>
      <c r="H72" s="71">
        <v>4600</v>
      </c>
      <c r="I72" s="77">
        <f>H72*E72</f>
        <v>5520000</v>
      </c>
      <c r="J72" s="72">
        <f t="shared" si="39"/>
        <v>26800</v>
      </c>
      <c r="K72" s="72">
        <f t="shared" si="40"/>
        <v>32160000</v>
      </c>
      <c r="L72" s="72">
        <f>26800-J72</f>
        <v>0</v>
      </c>
      <c r="M72" s="72">
        <f t="shared" si="41"/>
        <v>0</v>
      </c>
      <c r="N72" s="72"/>
      <c r="O72" s="72"/>
      <c r="P72" s="72">
        <f t="shared" si="42"/>
        <v>26800</v>
      </c>
      <c r="Q72" s="72">
        <f t="shared" si="43"/>
        <v>32160000</v>
      </c>
    </row>
    <row r="73" spans="1:17" x14ac:dyDescent="0.2">
      <c r="A73" s="67">
        <v>55</v>
      </c>
      <c r="B73" s="169" t="s">
        <v>73</v>
      </c>
      <c r="C73" s="169"/>
      <c r="D73" s="92" t="s">
        <v>69</v>
      </c>
      <c r="E73" s="78">
        <v>2800</v>
      </c>
      <c r="F73" s="78">
        <v>780</v>
      </c>
      <c r="G73" s="78">
        <f t="shared" si="38"/>
        <v>2184000</v>
      </c>
      <c r="H73" s="71"/>
      <c r="I73" s="77">
        <f>H73*E73</f>
        <v>0</v>
      </c>
      <c r="J73" s="72">
        <f t="shared" si="39"/>
        <v>780</v>
      </c>
      <c r="K73" s="72">
        <f t="shared" si="40"/>
        <v>2184000</v>
      </c>
      <c r="N73" s="72">
        <f>1580-J73</f>
        <v>800</v>
      </c>
      <c r="O73" s="72">
        <f>N73*E73</f>
        <v>2240000</v>
      </c>
      <c r="P73" s="72">
        <f>N73+J73</f>
        <v>1580</v>
      </c>
      <c r="Q73" s="72">
        <f t="shared" si="43"/>
        <v>4424000</v>
      </c>
    </row>
    <row r="74" spans="1:17" x14ac:dyDescent="0.2">
      <c r="A74" s="67"/>
      <c r="B74" s="189" t="s">
        <v>127</v>
      </c>
      <c r="C74" s="189"/>
      <c r="D74" s="90"/>
      <c r="E74" s="89"/>
      <c r="F74" s="89"/>
      <c r="G74" s="75">
        <f>SUM(G69:G73)</f>
        <v>94380000</v>
      </c>
      <c r="H74" s="76"/>
      <c r="I74" s="75">
        <f>SUM(I69:I73)</f>
        <v>14160000</v>
      </c>
      <c r="J74" s="76"/>
      <c r="K74" s="75">
        <f>SUM(K69:K73)</f>
        <v>108540000</v>
      </c>
      <c r="L74" s="76"/>
      <c r="M74" s="75">
        <f>SUM(M69:M73)</f>
        <v>5239200</v>
      </c>
      <c r="N74" s="75"/>
      <c r="O74" s="75">
        <f t="shared" ref="O74" si="44">SUM(O69:O73)</f>
        <v>5840000</v>
      </c>
      <c r="P74" s="76"/>
      <c r="Q74" s="75">
        <f>SUM(Q69:Q73)</f>
        <v>119619200</v>
      </c>
    </row>
    <row r="75" spans="1:17" ht="10.5" customHeight="1" x14ac:dyDescent="0.2">
      <c r="A75" s="67"/>
      <c r="B75" s="190" t="s">
        <v>74</v>
      </c>
      <c r="C75" s="190"/>
      <c r="D75" s="91"/>
      <c r="E75" s="80"/>
      <c r="F75" s="80"/>
      <c r="G75" s="75">
        <f>G74+G68+G62+G17</f>
        <v>727748000</v>
      </c>
      <c r="H75" s="76"/>
      <c r="I75" s="75">
        <f>I74+I68+I62+I17</f>
        <v>135193000</v>
      </c>
      <c r="J75" s="76"/>
      <c r="K75" s="75">
        <f>K74+K68+K62+K17</f>
        <v>862941000</v>
      </c>
      <c r="L75" s="76"/>
      <c r="M75" s="75">
        <f>M74+M68+M62+M17</f>
        <v>169458200</v>
      </c>
      <c r="N75" s="75"/>
      <c r="O75" s="75">
        <f>O74+O68+O62+O17</f>
        <v>32848000</v>
      </c>
      <c r="P75" s="76"/>
      <c r="Q75" s="75">
        <f>Q74+Q68+Q62+Q17</f>
        <v>1065247200</v>
      </c>
    </row>
    <row r="76" spans="1:17" x14ac:dyDescent="0.2">
      <c r="A76" s="67">
        <v>56</v>
      </c>
      <c r="B76" s="169" t="s">
        <v>75</v>
      </c>
      <c r="C76" s="169"/>
      <c r="D76" s="92" t="s">
        <v>76</v>
      </c>
      <c r="E76" s="78">
        <v>40000</v>
      </c>
      <c r="F76" s="78">
        <v>8</v>
      </c>
      <c r="G76" s="78">
        <f>E76*F76</f>
        <v>320000</v>
      </c>
      <c r="H76" s="71"/>
      <c r="I76" s="77">
        <f>H76*E76</f>
        <v>0</v>
      </c>
      <c r="J76" s="72">
        <f>F76+H76</f>
        <v>8</v>
      </c>
      <c r="K76" s="77">
        <f>J76*E76</f>
        <v>320000</v>
      </c>
      <c r="L76" s="72">
        <f>25-J76</f>
        <v>17</v>
      </c>
      <c r="M76" s="77">
        <f>L76*E76</f>
        <v>680000</v>
      </c>
      <c r="N76" s="77"/>
      <c r="O76" s="77"/>
      <c r="P76" s="72">
        <f>J76+L76</f>
        <v>25</v>
      </c>
      <c r="Q76" s="77">
        <f>P76*E76</f>
        <v>1000000</v>
      </c>
    </row>
    <row r="77" spans="1:17" x14ac:dyDescent="0.2">
      <c r="A77" s="67">
        <f>A76+1</f>
        <v>57</v>
      </c>
      <c r="B77" s="188" t="s">
        <v>77</v>
      </c>
      <c r="C77" s="188"/>
      <c r="D77" s="83" t="s">
        <v>76</v>
      </c>
      <c r="E77" s="78">
        <v>20000</v>
      </c>
      <c r="F77" s="78">
        <v>8</v>
      </c>
      <c r="G77" s="78">
        <f t="shared" ref="G77:G101" si="45">E77*F77</f>
        <v>160000</v>
      </c>
      <c r="H77" s="71"/>
      <c r="I77" s="77">
        <f t="shared" ref="I77:I109" si="46">H77*E77</f>
        <v>0</v>
      </c>
      <c r="J77" s="72">
        <f t="shared" ref="J77:J101" si="47">F77+H77</f>
        <v>8</v>
      </c>
      <c r="K77" s="77">
        <f>J77*E77</f>
        <v>160000</v>
      </c>
      <c r="L77" s="72">
        <f>25-J77</f>
        <v>17</v>
      </c>
      <c r="M77" s="77">
        <f t="shared" ref="M77:M101" si="48">L77*E77</f>
        <v>340000</v>
      </c>
      <c r="N77" s="77"/>
      <c r="O77" s="77"/>
      <c r="P77" s="72">
        <f t="shared" ref="P77:P101" si="49">J77+L77</f>
        <v>25</v>
      </c>
      <c r="Q77" s="77">
        <f t="shared" ref="Q77:Q99" si="50">P77*E77</f>
        <v>500000</v>
      </c>
    </row>
    <row r="78" spans="1:17" x14ac:dyDescent="0.2">
      <c r="A78" s="67">
        <f t="shared" ref="A78:A101" si="51">A77+1</f>
        <v>58</v>
      </c>
      <c r="B78" s="188" t="s">
        <v>78</v>
      </c>
      <c r="C78" s="188"/>
      <c r="D78" s="83" t="s">
        <v>76</v>
      </c>
      <c r="E78" s="78">
        <v>50000</v>
      </c>
      <c r="F78" s="78">
        <v>0</v>
      </c>
      <c r="G78" s="78">
        <f t="shared" si="45"/>
        <v>0</v>
      </c>
      <c r="H78" s="71"/>
      <c r="I78" s="77">
        <f t="shared" si="46"/>
        <v>0</v>
      </c>
      <c r="J78" s="72">
        <f t="shared" si="47"/>
        <v>0</v>
      </c>
      <c r="K78" s="71"/>
      <c r="L78" s="72">
        <f>20-J78</f>
        <v>20</v>
      </c>
      <c r="M78" s="77">
        <f t="shared" si="48"/>
        <v>1000000</v>
      </c>
      <c r="N78" s="77"/>
      <c r="O78" s="77"/>
      <c r="P78" s="72">
        <f t="shared" si="49"/>
        <v>20</v>
      </c>
      <c r="Q78" s="77">
        <f t="shared" si="50"/>
        <v>1000000</v>
      </c>
    </row>
    <row r="79" spans="1:17" x14ac:dyDescent="0.2">
      <c r="A79" s="67">
        <f t="shared" si="51"/>
        <v>59</v>
      </c>
      <c r="B79" s="188" t="s">
        <v>133</v>
      </c>
      <c r="C79" s="188"/>
      <c r="D79" s="83" t="s">
        <v>76</v>
      </c>
      <c r="E79" s="78">
        <v>25000</v>
      </c>
      <c r="F79" s="78">
        <v>47</v>
      </c>
      <c r="G79" s="78">
        <f t="shared" si="45"/>
        <v>1175000</v>
      </c>
      <c r="H79" s="71"/>
      <c r="I79" s="77">
        <f t="shared" si="46"/>
        <v>0</v>
      </c>
      <c r="J79" s="72">
        <f t="shared" si="47"/>
        <v>47</v>
      </c>
      <c r="K79" s="77">
        <f>J79*E79</f>
        <v>1175000</v>
      </c>
      <c r="L79" s="72">
        <f>77-J79</f>
        <v>30</v>
      </c>
      <c r="M79" s="77">
        <f t="shared" si="48"/>
        <v>750000</v>
      </c>
      <c r="N79" s="77"/>
      <c r="O79" s="77"/>
      <c r="P79" s="72">
        <f t="shared" si="49"/>
        <v>77</v>
      </c>
      <c r="Q79" s="77">
        <f t="shared" si="50"/>
        <v>1925000</v>
      </c>
    </row>
    <row r="80" spans="1:17" x14ac:dyDescent="0.2">
      <c r="A80" s="67">
        <f t="shared" si="51"/>
        <v>60</v>
      </c>
      <c r="B80" s="188" t="s">
        <v>134</v>
      </c>
      <c r="C80" s="188"/>
      <c r="D80" s="83" t="s">
        <v>76</v>
      </c>
      <c r="E80" s="78">
        <v>22000</v>
      </c>
      <c r="F80" s="78">
        <v>2132</v>
      </c>
      <c r="G80" s="78">
        <f t="shared" si="45"/>
        <v>46904000</v>
      </c>
      <c r="H80" s="71">
        <v>400</v>
      </c>
      <c r="I80" s="77">
        <f t="shared" si="46"/>
        <v>8800000</v>
      </c>
      <c r="J80" s="72">
        <f t="shared" si="47"/>
        <v>2532</v>
      </c>
      <c r="K80" s="77">
        <f t="shared" ref="K80:K82" si="52">J80*E80</f>
        <v>55704000</v>
      </c>
      <c r="L80" s="72">
        <f>2736-J80</f>
        <v>204</v>
      </c>
      <c r="M80" s="77">
        <f t="shared" si="48"/>
        <v>4488000</v>
      </c>
      <c r="N80" s="77"/>
      <c r="O80" s="77"/>
      <c r="P80" s="72">
        <f t="shared" si="49"/>
        <v>2736</v>
      </c>
      <c r="Q80" s="77">
        <f t="shared" si="50"/>
        <v>60192000</v>
      </c>
    </row>
    <row r="81" spans="1:17" x14ac:dyDescent="0.2">
      <c r="A81" s="67">
        <f t="shared" si="51"/>
        <v>61</v>
      </c>
      <c r="B81" s="188" t="s">
        <v>79</v>
      </c>
      <c r="C81" s="188"/>
      <c r="D81" s="83" t="s">
        <v>76</v>
      </c>
      <c r="E81" s="78">
        <v>16000</v>
      </c>
      <c r="F81" s="78">
        <v>2376</v>
      </c>
      <c r="G81" s="78">
        <f t="shared" si="45"/>
        <v>38016000</v>
      </c>
      <c r="H81" s="71"/>
      <c r="I81" s="77">
        <f t="shared" si="46"/>
        <v>0</v>
      </c>
      <c r="J81" s="72">
        <f t="shared" si="47"/>
        <v>2376</v>
      </c>
      <c r="K81" s="77">
        <f t="shared" si="52"/>
        <v>38016000</v>
      </c>
      <c r="L81" s="72">
        <f>2586-J81</f>
        <v>210</v>
      </c>
      <c r="M81" s="77">
        <f t="shared" si="48"/>
        <v>3360000</v>
      </c>
      <c r="N81" s="77"/>
      <c r="O81" s="77"/>
      <c r="P81" s="72">
        <f t="shared" si="49"/>
        <v>2586</v>
      </c>
      <c r="Q81" s="77">
        <f t="shared" si="50"/>
        <v>41376000</v>
      </c>
    </row>
    <row r="82" spans="1:17" x14ac:dyDescent="0.2">
      <c r="A82" s="67">
        <f t="shared" si="51"/>
        <v>62</v>
      </c>
      <c r="B82" s="188" t="s">
        <v>80</v>
      </c>
      <c r="C82" s="188"/>
      <c r="D82" s="83" t="s">
        <v>76</v>
      </c>
      <c r="E82" s="78">
        <v>16000</v>
      </c>
      <c r="F82" s="78">
        <v>2376</v>
      </c>
      <c r="G82" s="78">
        <f t="shared" si="45"/>
        <v>38016000</v>
      </c>
      <c r="H82" s="71"/>
      <c r="I82" s="77">
        <f t="shared" si="46"/>
        <v>0</v>
      </c>
      <c r="J82" s="72">
        <f t="shared" si="47"/>
        <v>2376</v>
      </c>
      <c r="K82" s="77">
        <f t="shared" si="52"/>
        <v>38016000</v>
      </c>
      <c r="L82" s="72">
        <f>2586-J82</f>
        <v>210</v>
      </c>
      <c r="M82" s="77">
        <f t="shared" si="48"/>
        <v>3360000</v>
      </c>
      <c r="N82" s="77"/>
      <c r="O82" s="77"/>
      <c r="P82" s="72">
        <f t="shared" si="49"/>
        <v>2586</v>
      </c>
      <c r="Q82" s="77">
        <f t="shared" si="50"/>
        <v>41376000</v>
      </c>
    </row>
    <row r="83" spans="1:17" x14ac:dyDescent="0.2">
      <c r="A83" s="67">
        <f t="shared" si="51"/>
        <v>63</v>
      </c>
      <c r="B83" s="188" t="s">
        <v>81</v>
      </c>
      <c r="C83" s="188"/>
      <c r="D83" s="83" t="s">
        <v>76</v>
      </c>
      <c r="E83" s="78">
        <v>18000</v>
      </c>
      <c r="F83" s="78">
        <v>533</v>
      </c>
      <c r="G83" s="78">
        <f t="shared" si="45"/>
        <v>9594000</v>
      </c>
      <c r="H83" s="71"/>
      <c r="I83" s="77">
        <f t="shared" si="46"/>
        <v>0</v>
      </c>
      <c r="J83" s="72">
        <f t="shared" si="47"/>
        <v>533</v>
      </c>
      <c r="K83" s="77">
        <f>J83*E83</f>
        <v>9594000</v>
      </c>
      <c r="L83" s="72">
        <f>615-J83</f>
        <v>82</v>
      </c>
      <c r="M83" s="77">
        <f t="shared" si="48"/>
        <v>1476000</v>
      </c>
      <c r="N83" s="77"/>
      <c r="O83" s="77"/>
      <c r="P83" s="72">
        <f t="shared" si="49"/>
        <v>615</v>
      </c>
      <c r="Q83" s="77">
        <f t="shared" si="50"/>
        <v>11070000</v>
      </c>
    </row>
    <row r="84" spans="1:17" x14ac:dyDescent="0.2">
      <c r="A84" s="67">
        <f t="shared" si="51"/>
        <v>64</v>
      </c>
      <c r="B84" s="188" t="s">
        <v>82</v>
      </c>
      <c r="C84" s="188"/>
      <c r="D84" s="83" t="s">
        <v>76</v>
      </c>
      <c r="E84" s="78">
        <v>60000</v>
      </c>
      <c r="F84" s="78">
        <v>511</v>
      </c>
      <c r="G84" s="78">
        <f t="shared" si="45"/>
        <v>30660000</v>
      </c>
      <c r="H84" s="71"/>
      <c r="I84" s="77">
        <f t="shared" si="46"/>
        <v>0</v>
      </c>
      <c r="J84" s="72">
        <f t="shared" si="47"/>
        <v>511</v>
      </c>
      <c r="K84" s="77">
        <f>J84*E84</f>
        <v>30660000</v>
      </c>
      <c r="L84" s="72">
        <f>534-J84</f>
        <v>23</v>
      </c>
      <c r="M84" s="77">
        <f t="shared" si="48"/>
        <v>1380000</v>
      </c>
      <c r="N84" s="77"/>
      <c r="O84" s="77"/>
      <c r="P84" s="72">
        <f t="shared" si="49"/>
        <v>534</v>
      </c>
      <c r="Q84" s="77">
        <f t="shared" si="50"/>
        <v>32040000</v>
      </c>
    </row>
    <row r="85" spans="1:17" x14ac:dyDescent="0.2">
      <c r="A85" s="67">
        <f t="shared" si="51"/>
        <v>65</v>
      </c>
      <c r="B85" s="188" t="s">
        <v>83</v>
      </c>
      <c r="C85" s="188"/>
      <c r="D85" s="83" t="s">
        <v>76</v>
      </c>
      <c r="E85" s="78">
        <v>38000</v>
      </c>
      <c r="F85" s="78">
        <v>296</v>
      </c>
      <c r="G85" s="78">
        <f t="shared" si="45"/>
        <v>11248000</v>
      </c>
      <c r="H85" s="71"/>
      <c r="I85" s="77">
        <f t="shared" si="46"/>
        <v>0</v>
      </c>
      <c r="J85" s="72">
        <f t="shared" si="47"/>
        <v>296</v>
      </c>
      <c r="K85" s="77">
        <f t="shared" ref="K85:K87" si="53">J85*E85</f>
        <v>11248000</v>
      </c>
      <c r="L85" s="72">
        <f>296-J85</f>
        <v>0</v>
      </c>
      <c r="M85" s="77">
        <f t="shared" si="48"/>
        <v>0</v>
      </c>
      <c r="N85" s="77"/>
      <c r="O85" s="77"/>
      <c r="P85" s="72">
        <f t="shared" si="49"/>
        <v>296</v>
      </c>
      <c r="Q85" s="77">
        <f t="shared" si="50"/>
        <v>11248000</v>
      </c>
    </row>
    <row r="86" spans="1:17" x14ac:dyDescent="0.2">
      <c r="A86" s="67">
        <f t="shared" si="51"/>
        <v>66</v>
      </c>
      <c r="B86" s="188" t="s">
        <v>84</v>
      </c>
      <c r="C86" s="188"/>
      <c r="D86" s="83" t="s">
        <v>76</v>
      </c>
      <c r="E86" s="78">
        <v>45000</v>
      </c>
      <c r="F86" s="78">
        <v>18</v>
      </c>
      <c r="G86" s="78">
        <f t="shared" si="45"/>
        <v>810000</v>
      </c>
      <c r="H86" s="71"/>
      <c r="I86" s="77">
        <f t="shared" si="46"/>
        <v>0</v>
      </c>
      <c r="J86" s="72">
        <f t="shared" si="47"/>
        <v>18</v>
      </c>
      <c r="K86" s="77">
        <f t="shared" si="53"/>
        <v>810000</v>
      </c>
      <c r="L86" s="72">
        <f>18-J86</f>
        <v>0</v>
      </c>
      <c r="M86" s="77">
        <f t="shared" si="48"/>
        <v>0</v>
      </c>
      <c r="N86" s="77"/>
      <c r="O86" s="77"/>
      <c r="P86" s="72">
        <f t="shared" si="49"/>
        <v>18</v>
      </c>
      <c r="Q86" s="77">
        <f t="shared" si="50"/>
        <v>810000</v>
      </c>
    </row>
    <row r="87" spans="1:17" x14ac:dyDescent="0.2">
      <c r="A87" s="67">
        <f t="shared" si="51"/>
        <v>67</v>
      </c>
      <c r="B87" s="188" t="s">
        <v>85</v>
      </c>
      <c r="C87" s="188"/>
      <c r="D87" s="83" t="s">
        <v>76</v>
      </c>
      <c r="E87" s="78">
        <v>35000</v>
      </c>
      <c r="F87" s="78">
        <v>85</v>
      </c>
      <c r="G87" s="78">
        <f t="shared" si="45"/>
        <v>2975000</v>
      </c>
      <c r="H87" s="71"/>
      <c r="I87" s="77">
        <f t="shared" si="46"/>
        <v>0</v>
      </c>
      <c r="J87" s="72">
        <f t="shared" si="47"/>
        <v>85</v>
      </c>
      <c r="K87" s="77">
        <f t="shared" si="53"/>
        <v>2975000</v>
      </c>
      <c r="L87" s="72">
        <f>85-J87</f>
        <v>0</v>
      </c>
      <c r="M87" s="77">
        <f t="shared" si="48"/>
        <v>0</v>
      </c>
      <c r="N87" s="77"/>
      <c r="O87" s="77"/>
      <c r="P87" s="72">
        <f t="shared" si="49"/>
        <v>85</v>
      </c>
      <c r="Q87" s="77">
        <f t="shared" si="50"/>
        <v>2975000</v>
      </c>
    </row>
    <row r="88" spans="1:17" x14ac:dyDescent="0.2">
      <c r="A88" s="67">
        <f t="shared" si="51"/>
        <v>68</v>
      </c>
      <c r="B88" s="188" t="s">
        <v>86</v>
      </c>
      <c r="C88" s="188"/>
      <c r="D88" s="83" t="s">
        <v>76</v>
      </c>
      <c r="E88" s="78">
        <v>300000</v>
      </c>
      <c r="F88" s="78">
        <v>65</v>
      </c>
      <c r="G88" s="78">
        <f t="shared" si="45"/>
        <v>19500000</v>
      </c>
      <c r="H88" s="68"/>
      <c r="I88" s="77">
        <f t="shared" si="46"/>
        <v>0</v>
      </c>
      <c r="J88" s="72">
        <f t="shared" si="47"/>
        <v>65</v>
      </c>
      <c r="K88" s="77">
        <f>J88*E88</f>
        <v>19500000</v>
      </c>
      <c r="L88" s="72">
        <f>85-J88</f>
        <v>20</v>
      </c>
      <c r="M88" s="77">
        <f t="shared" si="48"/>
        <v>6000000</v>
      </c>
      <c r="N88" s="77"/>
      <c r="O88" s="77"/>
      <c r="P88" s="72">
        <f t="shared" si="49"/>
        <v>85</v>
      </c>
      <c r="Q88" s="77">
        <f t="shared" si="50"/>
        <v>25500000</v>
      </c>
    </row>
    <row r="89" spans="1:17" x14ac:dyDescent="0.2">
      <c r="A89" s="67">
        <f t="shared" si="51"/>
        <v>69</v>
      </c>
      <c r="B89" s="188" t="s">
        <v>87</v>
      </c>
      <c r="C89" s="188"/>
      <c r="D89" s="83" t="s">
        <v>76</v>
      </c>
      <c r="E89" s="78">
        <v>55000</v>
      </c>
      <c r="F89" s="78">
        <v>0</v>
      </c>
      <c r="G89" s="78">
        <f t="shared" si="45"/>
        <v>0</v>
      </c>
      <c r="H89" s="71"/>
      <c r="I89" s="77">
        <f t="shared" si="46"/>
        <v>0</v>
      </c>
      <c r="J89" s="72">
        <f t="shared" si="47"/>
        <v>0</v>
      </c>
      <c r="K89" s="77">
        <f t="shared" ref="K89:K92" si="54">J89*E89</f>
        <v>0</v>
      </c>
      <c r="L89" s="72">
        <f>115-J89</f>
        <v>115</v>
      </c>
      <c r="M89" s="77">
        <f t="shared" si="48"/>
        <v>6325000</v>
      </c>
      <c r="N89" s="77"/>
      <c r="O89" s="77"/>
      <c r="P89" s="72">
        <f t="shared" si="49"/>
        <v>115</v>
      </c>
      <c r="Q89" s="77">
        <f t="shared" si="50"/>
        <v>6325000</v>
      </c>
    </row>
    <row r="90" spans="1:17" x14ac:dyDescent="0.2">
      <c r="A90" s="67">
        <f t="shared" si="51"/>
        <v>70</v>
      </c>
      <c r="B90" s="169" t="s">
        <v>88</v>
      </c>
      <c r="C90" s="169"/>
      <c r="D90" s="83" t="s">
        <v>76</v>
      </c>
      <c r="E90" s="78">
        <v>100000</v>
      </c>
      <c r="F90" s="78">
        <v>20</v>
      </c>
      <c r="G90" s="78">
        <f t="shared" si="45"/>
        <v>2000000</v>
      </c>
      <c r="H90" s="71"/>
      <c r="I90" s="77">
        <f t="shared" si="46"/>
        <v>0</v>
      </c>
      <c r="J90" s="72">
        <f t="shared" si="47"/>
        <v>20</v>
      </c>
      <c r="K90" s="77">
        <f t="shared" si="54"/>
        <v>2000000</v>
      </c>
      <c r="L90" s="72">
        <f>50-J90</f>
        <v>30</v>
      </c>
      <c r="M90" s="77">
        <f t="shared" si="48"/>
        <v>3000000</v>
      </c>
      <c r="N90" s="77"/>
      <c r="O90" s="77"/>
      <c r="P90" s="72">
        <f t="shared" si="49"/>
        <v>50</v>
      </c>
      <c r="Q90" s="77">
        <f t="shared" si="50"/>
        <v>5000000</v>
      </c>
    </row>
    <row r="91" spans="1:17" x14ac:dyDescent="0.2">
      <c r="A91" s="67">
        <f t="shared" si="51"/>
        <v>71</v>
      </c>
      <c r="B91" s="169" t="s">
        <v>89</v>
      </c>
      <c r="C91" s="169"/>
      <c r="D91" s="83" t="s">
        <v>76</v>
      </c>
      <c r="E91" s="78">
        <v>200000</v>
      </c>
      <c r="F91" s="78">
        <v>50</v>
      </c>
      <c r="G91" s="78">
        <f t="shared" si="45"/>
        <v>10000000</v>
      </c>
      <c r="H91" s="71"/>
      <c r="I91" s="77">
        <f t="shared" si="46"/>
        <v>0</v>
      </c>
      <c r="J91" s="72">
        <f t="shared" si="47"/>
        <v>50</v>
      </c>
      <c r="K91" s="77">
        <f t="shared" si="54"/>
        <v>10000000</v>
      </c>
      <c r="L91" s="72">
        <f>50-J91</f>
        <v>0</v>
      </c>
      <c r="M91" s="77">
        <f t="shared" si="48"/>
        <v>0</v>
      </c>
      <c r="N91" s="77"/>
      <c r="O91" s="77"/>
      <c r="P91" s="72">
        <f t="shared" si="49"/>
        <v>50</v>
      </c>
      <c r="Q91" s="77">
        <f t="shared" si="50"/>
        <v>10000000</v>
      </c>
    </row>
    <row r="92" spans="1:17" x14ac:dyDescent="0.2">
      <c r="A92" s="67">
        <f t="shared" si="51"/>
        <v>72</v>
      </c>
      <c r="B92" s="169" t="s">
        <v>90</v>
      </c>
      <c r="C92" s="169"/>
      <c r="D92" s="83" t="s">
        <v>76</v>
      </c>
      <c r="E92" s="78">
        <v>56000</v>
      </c>
      <c r="F92" s="78">
        <v>0</v>
      </c>
      <c r="G92" s="78">
        <f t="shared" si="45"/>
        <v>0</v>
      </c>
      <c r="H92" s="71"/>
      <c r="I92" s="77">
        <f t="shared" si="46"/>
        <v>0</v>
      </c>
      <c r="J92" s="72">
        <f t="shared" si="47"/>
        <v>0</v>
      </c>
      <c r="K92" s="77">
        <f t="shared" si="54"/>
        <v>0</v>
      </c>
      <c r="L92" s="32"/>
      <c r="N92" s="72">
        <f>26-J92</f>
        <v>26</v>
      </c>
      <c r="O92" s="77">
        <f>N92*E92</f>
        <v>1456000</v>
      </c>
      <c r="P92" s="72">
        <f>J92+N92</f>
        <v>26</v>
      </c>
      <c r="Q92" s="77">
        <f t="shared" si="50"/>
        <v>1456000</v>
      </c>
    </row>
    <row r="93" spans="1:17" x14ac:dyDescent="0.2">
      <c r="A93" s="67">
        <f t="shared" si="51"/>
        <v>73</v>
      </c>
      <c r="B93" s="188" t="s">
        <v>91</v>
      </c>
      <c r="C93" s="188"/>
      <c r="D93" s="83" t="s">
        <v>76</v>
      </c>
      <c r="E93" s="78">
        <v>51500</v>
      </c>
      <c r="F93" s="78">
        <v>23</v>
      </c>
      <c r="G93" s="78">
        <f t="shared" si="45"/>
        <v>1184500</v>
      </c>
      <c r="H93" s="71"/>
      <c r="I93" s="77">
        <f t="shared" si="46"/>
        <v>0</v>
      </c>
      <c r="J93" s="72">
        <f t="shared" si="47"/>
        <v>23</v>
      </c>
      <c r="K93" s="77">
        <f>J93*E93</f>
        <v>1184500</v>
      </c>
      <c r="L93" s="72">
        <f>75-J93</f>
        <v>52</v>
      </c>
      <c r="M93" s="77">
        <f t="shared" si="48"/>
        <v>2678000</v>
      </c>
      <c r="N93" s="77"/>
      <c r="O93" s="77"/>
      <c r="P93" s="72">
        <f t="shared" si="49"/>
        <v>75</v>
      </c>
      <c r="Q93" s="77">
        <f t="shared" si="50"/>
        <v>3862500</v>
      </c>
    </row>
    <row r="94" spans="1:17" x14ac:dyDescent="0.2">
      <c r="A94" s="67">
        <f t="shared" si="51"/>
        <v>74</v>
      </c>
      <c r="B94" s="169" t="s">
        <v>92</v>
      </c>
      <c r="C94" s="169"/>
      <c r="D94" s="83" t="s">
        <v>76</v>
      </c>
      <c r="E94" s="78">
        <v>48000</v>
      </c>
      <c r="F94" s="78">
        <v>16</v>
      </c>
      <c r="G94" s="78">
        <f t="shared" si="45"/>
        <v>768000</v>
      </c>
      <c r="H94" s="71"/>
      <c r="I94" s="77">
        <f t="shared" si="46"/>
        <v>0</v>
      </c>
      <c r="J94" s="72">
        <f t="shared" si="47"/>
        <v>16</v>
      </c>
      <c r="K94" s="77">
        <f>J94*E94</f>
        <v>768000</v>
      </c>
      <c r="L94" s="72">
        <f>16-J94</f>
        <v>0</v>
      </c>
      <c r="M94" s="77">
        <f>L94*E94</f>
        <v>0</v>
      </c>
      <c r="N94" s="77"/>
      <c r="O94" s="77"/>
      <c r="P94" s="72">
        <f t="shared" si="49"/>
        <v>16</v>
      </c>
      <c r="Q94" s="77">
        <f t="shared" si="50"/>
        <v>768000</v>
      </c>
    </row>
    <row r="95" spans="1:17" x14ac:dyDescent="0.2">
      <c r="A95" s="67">
        <f t="shared" si="51"/>
        <v>75</v>
      </c>
      <c r="B95" s="191" t="s">
        <v>93</v>
      </c>
      <c r="C95" s="93" t="s">
        <v>94</v>
      </c>
      <c r="D95" s="83" t="s">
        <v>38</v>
      </c>
      <c r="E95" s="78">
        <v>32946</v>
      </c>
      <c r="F95" s="78">
        <v>23</v>
      </c>
      <c r="G95" s="78">
        <f t="shared" si="45"/>
        <v>757758</v>
      </c>
      <c r="H95" s="71">
        <v>8</v>
      </c>
      <c r="I95" s="77">
        <f t="shared" si="46"/>
        <v>263568</v>
      </c>
      <c r="J95" s="72">
        <f t="shared" si="47"/>
        <v>31</v>
      </c>
      <c r="K95" s="77">
        <f>J95*E95</f>
        <v>1021326</v>
      </c>
      <c r="L95" s="72">
        <f>62-J95</f>
        <v>31</v>
      </c>
      <c r="M95" s="77">
        <f t="shared" si="48"/>
        <v>1021326</v>
      </c>
      <c r="N95" s="77"/>
      <c r="O95" s="77"/>
      <c r="P95" s="72">
        <f t="shared" si="49"/>
        <v>62</v>
      </c>
      <c r="Q95" s="77">
        <f t="shared" si="50"/>
        <v>2042652</v>
      </c>
    </row>
    <row r="96" spans="1:17" x14ac:dyDescent="0.2">
      <c r="A96" s="67">
        <f t="shared" si="51"/>
        <v>76</v>
      </c>
      <c r="B96" s="191"/>
      <c r="C96" s="93" t="s">
        <v>95</v>
      </c>
      <c r="D96" s="83" t="s">
        <v>38</v>
      </c>
      <c r="E96" s="78">
        <v>246228</v>
      </c>
      <c r="F96" s="78">
        <v>63</v>
      </c>
      <c r="G96" s="78">
        <f t="shared" si="45"/>
        <v>15512364</v>
      </c>
      <c r="H96" s="71">
        <v>15</v>
      </c>
      <c r="I96" s="77">
        <f t="shared" si="46"/>
        <v>3693420</v>
      </c>
      <c r="J96" s="72">
        <f t="shared" si="47"/>
        <v>78</v>
      </c>
      <c r="K96" s="77">
        <f t="shared" ref="K96:K101" si="55">J96*E96</f>
        <v>19205784</v>
      </c>
      <c r="L96" s="72">
        <f>133-J96</f>
        <v>55</v>
      </c>
      <c r="M96" s="77">
        <f t="shared" si="48"/>
        <v>13542540</v>
      </c>
      <c r="N96" s="77"/>
      <c r="O96" s="77"/>
      <c r="P96" s="72">
        <f t="shared" si="49"/>
        <v>133</v>
      </c>
      <c r="Q96" s="77">
        <f t="shared" si="50"/>
        <v>32748324</v>
      </c>
    </row>
    <row r="97" spans="1:17" x14ac:dyDescent="0.2">
      <c r="A97" s="67">
        <f t="shared" si="51"/>
        <v>77</v>
      </c>
      <c r="B97" s="191"/>
      <c r="C97" s="93" t="s">
        <v>96</v>
      </c>
      <c r="D97" s="83" t="s">
        <v>38</v>
      </c>
      <c r="E97" s="78">
        <v>305949</v>
      </c>
      <c r="F97" s="78">
        <v>3</v>
      </c>
      <c r="G97" s="78">
        <f t="shared" si="45"/>
        <v>917847</v>
      </c>
      <c r="H97" s="71">
        <v>5</v>
      </c>
      <c r="I97" s="77">
        <f t="shared" si="46"/>
        <v>1529745</v>
      </c>
      <c r="J97" s="72">
        <f t="shared" si="47"/>
        <v>8</v>
      </c>
      <c r="K97" s="77">
        <f t="shared" si="55"/>
        <v>2447592</v>
      </c>
      <c r="L97" s="72">
        <f>81-J97</f>
        <v>73</v>
      </c>
      <c r="M97" s="77">
        <f t="shared" si="48"/>
        <v>22334277</v>
      </c>
      <c r="N97" s="77"/>
      <c r="O97" s="77"/>
      <c r="P97" s="72">
        <f t="shared" si="49"/>
        <v>81</v>
      </c>
      <c r="Q97" s="77">
        <f t="shared" si="50"/>
        <v>24781869</v>
      </c>
    </row>
    <row r="98" spans="1:17" x14ac:dyDescent="0.2">
      <c r="A98" s="67">
        <f t="shared" si="51"/>
        <v>78</v>
      </c>
      <c r="B98" s="191"/>
      <c r="C98" s="93" t="s">
        <v>97</v>
      </c>
      <c r="D98" s="83" t="s">
        <v>38</v>
      </c>
      <c r="E98" s="78">
        <v>131478</v>
      </c>
      <c r="F98" s="78">
        <v>8</v>
      </c>
      <c r="G98" s="78">
        <f t="shared" si="45"/>
        <v>1051824</v>
      </c>
      <c r="H98" s="71">
        <v>13</v>
      </c>
      <c r="I98" s="77">
        <f t="shared" si="46"/>
        <v>1709214</v>
      </c>
      <c r="J98" s="72">
        <f t="shared" si="47"/>
        <v>21</v>
      </c>
      <c r="K98" s="77">
        <f t="shared" si="55"/>
        <v>2761038</v>
      </c>
      <c r="L98" s="72">
        <f>37-J98</f>
        <v>16</v>
      </c>
      <c r="M98" s="77">
        <f t="shared" si="48"/>
        <v>2103648</v>
      </c>
      <c r="N98" s="77"/>
      <c r="O98" s="77"/>
      <c r="P98" s="72">
        <f t="shared" si="49"/>
        <v>37</v>
      </c>
      <c r="Q98" s="77">
        <f t="shared" si="50"/>
        <v>4864686</v>
      </c>
    </row>
    <row r="99" spans="1:17" x14ac:dyDescent="0.2">
      <c r="A99" s="67">
        <f t="shared" si="51"/>
        <v>79</v>
      </c>
      <c r="B99" s="169" t="s">
        <v>98</v>
      </c>
      <c r="C99" s="169"/>
      <c r="D99" s="92" t="s">
        <v>76</v>
      </c>
      <c r="E99" s="78">
        <v>68000</v>
      </c>
      <c r="F99" s="78">
        <v>6</v>
      </c>
      <c r="G99" s="78">
        <f t="shared" si="45"/>
        <v>408000</v>
      </c>
      <c r="H99" s="71">
        <v>25</v>
      </c>
      <c r="I99" s="77">
        <f t="shared" si="46"/>
        <v>1700000</v>
      </c>
      <c r="J99" s="72">
        <f t="shared" si="47"/>
        <v>31</v>
      </c>
      <c r="K99" s="77">
        <f t="shared" si="55"/>
        <v>2108000</v>
      </c>
      <c r="L99" s="72">
        <f>115-J99</f>
        <v>84</v>
      </c>
      <c r="M99" s="77">
        <f t="shared" si="48"/>
        <v>5712000</v>
      </c>
      <c r="N99" s="77"/>
      <c r="O99" s="77"/>
      <c r="P99" s="72">
        <f t="shared" si="49"/>
        <v>115</v>
      </c>
      <c r="Q99" s="77">
        <f t="shared" si="50"/>
        <v>7820000</v>
      </c>
    </row>
    <row r="100" spans="1:17" x14ac:dyDescent="0.2">
      <c r="A100" s="67">
        <f t="shared" si="51"/>
        <v>80</v>
      </c>
      <c r="B100" s="169" t="s">
        <v>99</v>
      </c>
      <c r="C100" s="169"/>
      <c r="D100" s="92" t="s">
        <v>76</v>
      </c>
      <c r="E100" s="78">
        <v>250000</v>
      </c>
      <c r="F100" s="78">
        <v>2</v>
      </c>
      <c r="G100" s="78">
        <f t="shared" si="45"/>
        <v>500000</v>
      </c>
      <c r="H100" s="71">
        <v>4</v>
      </c>
      <c r="I100" s="77">
        <f t="shared" si="46"/>
        <v>1000000</v>
      </c>
      <c r="J100" s="72">
        <f t="shared" si="47"/>
        <v>6</v>
      </c>
      <c r="K100" s="77">
        <f t="shared" si="55"/>
        <v>1500000</v>
      </c>
      <c r="L100" s="32">
        <v>34</v>
      </c>
      <c r="M100" s="33">
        <f>E100*L100</f>
        <v>8500000</v>
      </c>
      <c r="N100" s="72">
        <v>14</v>
      </c>
      <c r="O100" s="77">
        <f>N100*E100</f>
        <v>3500000</v>
      </c>
      <c r="P100" s="72">
        <f>J100+N100+L100</f>
        <v>54</v>
      </c>
      <c r="Q100" s="77">
        <f>P100*E100</f>
        <v>13500000</v>
      </c>
    </row>
    <row r="101" spans="1:17" x14ac:dyDescent="0.2">
      <c r="A101" s="67">
        <f t="shared" si="51"/>
        <v>81</v>
      </c>
      <c r="B101" s="169" t="s">
        <v>100</v>
      </c>
      <c r="C101" s="169"/>
      <c r="D101" s="92" t="s">
        <v>76</v>
      </c>
      <c r="E101" s="78">
        <v>360000</v>
      </c>
      <c r="F101" s="78">
        <v>0</v>
      </c>
      <c r="G101" s="78">
        <f t="shared" si="45"/>
        <v>0</v>
      </c>
      <c r="H101" s="71">
        <v>1</v>
      </c>
      <c r="I101" s="77">
        <f t="shared" si="46"/>
        <v>360000</v>
      </c>
      <c r="J101" s="72">
        <f t="shared" si="47"/>
        <v>1</v>
      </c>
      <c r="K101" s="77">
        <f t="shared" si="55"/>
        <v>360000</v>
      </c>
      <c r="L101" s="32"/>
      <c r="M101" s="33">
        <f>E101*L101</f>
        <v>0</v>
      </c>
      <c r="N101" s="72">
        <f>3-J101</f>
        <v>2</v>
      </c>
      <c r="O101" s="77">
        <f>N101*E101</f>
        <v>720000</v>
      </c>
      <c r="P101" s="72">
        <f>J101+N101</f>
        <v>3</v>
      </c>
      <c r="Q101" s="77">
        <f>P101*E101</f>
        <v>1080000</v>
      </c>
    </row>
    <row r="102" spans="1:17" x14ac:dyDescent="0.2">
      <c r="A102" s="67"/>
      <c r="B102" s="186" t="s">
        <v>128</v>
      </c>
      <c r="C102" s="186"/>
      <c r="D102" s="73"/>
      <c r="E102" s="74"/>
      <c r="F102" s="74"/>
      <c r="G102" s="75">
        <f>SUM(G76:G101)</f>
        <v>232478293</v>
      </c>
      <c r="H102" s="76"/>
      <c r="I102" s="75">
        <f>SUM(I76:I101)</f>
        <v>19055947</v>
      </c>
      <c r="J102" s="76"/>
      <c r="K102" s="104">
        <f>SUM(K76:K101)</f>
        <v>251534240</v>
      </c>
      <c r="L102" s="203"/>
      <c r="M102" s="104">
        <f>SUM(M76:M101)</f>
        <v>88050791</v>
      </c>
      <c r="N102" s="104"/>
      <c r="O102" s="104">
        <f>SUM(O76:O101)</f>
        <v>5676000</v>
      </c>
      <c r="P102" s="203"/>
      <c r="Q102" s="104">
        <f>SUM(Q76:Q101)</f>
        <v>345261031</v>
      </c>
    </row>
    <row r="103" spans="1:17" x14ac:dyDescent="0.2">
      <c r="A103" s="67">
        <v>82</v>
      </c>
      <c r="B103" s="191" t="s">
        <v>118</v>
      </c>
      <c r="C103" s="94" t="s">
        <v>119</v>
      </c>
      <c r="D103" s="92" t="s">
        <v>76</v>
      </c>
      <c r="E103" s="78">
        <v>9000</v>
      </c>
      <c r="F103" s="78">
        <v>76</v>
      </c>
      <c r="G103" s="78">
        <f>E103*F103</f>
        <v>684000</v>
      </c>
      <c r="H103" s="71"/>
      <c r="I103" s="72">
        <f t="shared" si="46"/>
        <v>0</v>
      </c>
      <c r="J103" s="72">
        <f>F103+H103</f>
        <v>76</v>
      </c>
      <c r="K103" s="77">
        <f>J103*E103</f>
        <v>684000</v>
      </c>
      <c r="L103" s="72">
        <f>164-J103</f>
        <v>88</v>
      </c>
      <c r="M103" s="77">
        <f>L103*E103</f>
        <v>792000</v>
      </c>
      <c r="N103" s="77"/>
      <c r="O103" s="77"/>
      <c r="P103" s="72">
        <f>J103+L103</f>
        <v>164</v>
      </c>
      <c r="Q103" s="77">
        <f>P103*E103</f>
        <v>1476000</v>
      </c>
    </row>
    <row r="104" spans="1:17" x14ac:dyDescent="0.2">
      <c r="A104" s="67">
        <v>83</v>
      </c>
      <c r="B104" s="191"/>
      <c r="C104" s="94" t="s">
        <v>120</v>
      </c>
      <c r="D104" s="92" t="s">
        <v>76</v>
      </c>
      <c r="E104" s="78">
        <v>6000</v>
      </c>
      <c r="F104" s="78">
        <v>2132</v>
      </c>
      <c r="G104" s="78">
        <f>E104*F104</f>
        <v>12792000</v>
      </c>
      <c r="H104" s="71">
        <v>400</v>
      </c>
      <c r="I104" s="72">
        <f t="shared" si="46"/>
        <v>2400000</v>
      </c>
      <c r="J104" s="72">
        <f>F104+H104</f>
        <v>2532</v>
      </c>
      <c r="K104" s="77">
        <f>J104*E104</f>
        <v>15192000</v>
      </c>
      <c r="L104" s="72">
        <f>2811-J104</f>
        <v>279</v>
      </c>
      <c r="M104" s="77">
        <f>L104*E104</f>
        <v>1674000</v>
      </c>
      <c r="N104" s="77"/>
      <c r="O104" s="77"/>
      <c r="P104" s="72">
        <f>J104+L104</f>
        <v>2811</v>
      </c>
      <c r="Q104" s="77">
        <f>P104*E104</f>
        <v>16866000</v>
      </c>
    </row>
    <row r="105" spans="1:17" x14ac:dyDescent="0.2">
      <c r="A105" s="67"/>
      <c r="B105" s="186" t="s">
        <v>129</v>
      </c>
      <c r="C105" s="186"/>
      <c r="D105" s="73"/>
      <c r="E105" s="74"/>
      <c r="F105" s="74"/>
      <c r="G105" s="75">
        <f>SUM(G103:G104)</f>
        <v>13476000</v>
      </c>
      <c r="H105" s="76"/>
      <c r="I105" s="75">
        <f>SUM(I103:I104)</f>
        <v>2400000</v>
      </c>
      <c r="J105" s="76"/>
      <c r="K105" s="104">
        <f>SUM(K103:K104)</f>
        <v>15876000</v>
      </c>
      <c r="L105" s="203"/>
      <c r="M105" s="104">
        <f>SUM(M103:M104)</f>
        <v>2466000</v>
      </c>
      <c r="N105" s="104"/>
      <c r="O105" s="104">
        <f>SUM(O103:O104)</f>
        <v>0</v>
      </c>
      <c r="P105" s="203"/>
      <c r="Q105" s="104">
        <f>SUM(Q103:Q104)</f>
        <v>18342000</v>
      </c>
    </row>
    <row r="106" spans="1:17" x14ac:dyDescent="0.2">
      <c r="A106" s="67"/>
      <c r="B106" s="186" t="s">
        <v>101</v>
      </c>
      <c r="C106" s="186"/>
      <c r="D106" s="73"/>
      <c r="E106" s="74"/>
      <c r="F106" s="74"/>
      <c r="G106" s="75">
        <f>G105+G102</f>
        <v>245954293</v>
      </c>
      <c r="H106" s="76"/>
      <c r="I106" s="75">
        <f>I105+I102</f>
        <v>21455947</v>
      </c>
      <c r="J106" s="76"/>
      <c r="K106" s="104">
        <f>K105+K102</f>
        <v>267410240</v>
      </c>
      <c r="L106" s="203"/>
      <c r="M106" s="104">
        <f>M105+M102</f>
        <v>90516791</v>
      </c>
      <c r="N106" s="104"/>
      <c r="O106" s="104">
        <f>O105+O102</f>
        <v>5676000</v>
      </c>
      <c r="P106" s="203"/>
      <c r="Q106" s="104">
        <f>Q105+Q102</f>
        <v>363603031</v>
      </c>
    </row>
    <row r="107" spans="1:17" x14ac:dyDescent="0.2">
      <c r="A107" s="67">
        <v>84</v>
      </c>
      <c r="B107" s="192" t="s">
        <v>114</v>
      </c>
      <c r="C107" s="192"/>
      <c r="D107" s="92" t="s">
        <v>117</v>
      </c>
      <c r="E107" s="95">
        <v>182100</v>
      </c>
      <c r="F107" s="95">
        <v>2</v>
      </c>
      <c r="G107" s="95">
        <f>E107*F107</f>
        <v>364200</v>
      </c>
      <c r="H107" s="71"/>
      <c r="I107" s="72">
        <f t="shared" si="46"/>
        <v>0</v>
      </c>
      <c r="J107" s="72">
        <f>F107+H107</f>
        <v>2</v>
      </c>
      <c r="K107" s="72">
        <f>J107*E107</f>
        <v>364200</v>
      </c>
      <c r="L107" s="72"/>
      <c r="M107" s="72">
        <f>L107*G107</f>
        <v>0</v>
      </c>
      <c r="N107" s="72"/>
      <c r="O107" s="72"/>
      <c r="P107" s="72"/>
      <c r="Q107" s="72">
        <f>K107+M107</f>
        <v>364200</v>
      </c>
    </row>
    <row r="108" spans="1:17" x14ac:dyDescent="0.2">
      <c r="A108" s="67">
        <v>85</v>
      </c>
      <c r="B108" s="192" t="s">
        <v>115</v>
      </c>
      <c r="C108" s="192"/>
      <c r="D108" s="92" t="s">
        <v>117</v>
      </c>
      <c r="E108" s="95">
        <v>182100</v>
      </c>
      <c r="F108" s="95">
        <v>2</v>
      </c>
      <c r="G108" s="95">
        <f t="shared" ref="G108:G109" si="56">E108*F108</f>
        <v>364200</v>
      </c>
      <c r="H108" s="71"/>
      <c r="I108" s="72">
        <f t="shared" si="46"/>
        <v>0</v>
      </c>
      <c r="J108" s="72">
        <f t="shared" ref="J108:J109" si="57">F108+H108</f>
        <v>2</v>
      </c>
      <c r="K108" s="72">
        <f t="shared" ref="K108:K109" si="58">J108*E108</f>
        <v>364200</v>
      </c>
      <c r="L108" s="72"/>
      <c r="M108" s="72">
        <f t="shared" ref="M108:M109" si="59">L108*G108</f>
        <v>0</v>
      </c>
      <c r="N108" s="72"/>
      <c r="O108" s="72"/>
      <c r="P108" s="72"/>
      <c r="Q108" s="72">
        <f t="shared" ref="Q108:Q109" si="60">K108+M108</f>
        <v>364200</v>
      </c>
    </row>
    <row r="109" spans="1:17" x14ac:dyDescent="0.2">
      <c r="A109" s="67">
        <v>86</v>
      </c>
      <c r="B109" s="192" t="s">
        <v>116</v>
      </c>
      <c r="C109" s="192"/>
      <c r="D109" s="92" t="s">
        <v>117</v>
      </c>
      <c r="E109" s="95">
        <v>137500</v>
      </c>
      <c r="F109" s="95">
        <v>1</v>
      </c>
      <c r="G109" s="95">
        <f t="shared" si="56"/>
        <v>137500</v>
      </c>
      <c r="H109" s="71"/>
      <c r="I109" s="72">
        <f t="shared" si="46"/>
        <v>0</v>
      </c>
      <c r="J109" s="72">
        <f t="shared" si="57"/>
        <v>1</v>
      </c>
      <c r="K109" s="72">
        <f t="shared" si="58"/>
        <v>137500</v>
      </c>
      <c r="L109" s="72"/>
      <c r="M109" s="72">
        <f t="shared" si="59"/>
        <v>0</v>
      </c>
      <c r="N109" s="72"/>
      <c r="O109" s="72"/>
      <c r="P109" s="72"/>
      <c r="Q109" s="72">
        <f t="shared" si="60"/>
        <v>137500</v>
      </c>
    </row>
    <row r="110" spans="1:17" x14ac:dyDescent="0.2">
      <c r="A110" s="67"/>
      <c r="B110" s="186" t="s">
        <v>135</v>
      </c>
      <c r="C110" s="186"/>
      <c r="D110" s="73"/>
      <c r="E110" s="96"/>
      <c r="F110" s="96"/>
      <c r="G110" s="75">
        <f>SUM(G107:G109)</f>
        <v>865900</v>
      </c>
      <c r="H110" s="76"/>
      <c r="I110" s="75">
        <f>SUM(I107:I109)</f>
        <v>0</v>
      </c>
      <c r="J110" s="76"/>
      <c r="K110" s="75">
        <f>SUM(K107:K109)</f>
        <v>865900</v>
      </c>
      <c r="L110" s="76"/>
      <c r="M110" s="75">
        <f>SUM(M107:M109)</f>
        <v>0</v>
      </c>
      <c r="N110" s="75">
        <f t="shared" ref="N110:O110" si="61">SUM(N107:N109)</f>
        <v>0</v>
      </c>
      <c r="O110" s="75">
        <f t="shared" si="61"/>
        <v>0</v>
      </c>
      <c r="P110" s="76"/>
      <c r="Q110" s="75">
        <f>SUM(Q107:Q109)</f>
        <v>865900</v>
      </c>
    </row>
    <row r="111" spans="1:17" x14ac:dyDescent="0.2">
      <c r="A111" s="67">
        <v>87</v>
      </c>
      <c r="B111" s="169" t="s">
        <v>102</v>
      </c>
      <c r="C111" s="169"/>
      <c r="D111" s="92" t="s">
        <v>103</v>
      </c>
      <c r="E111" s="78"/>
      <c r="F111" s="78"/>
      <c r="G111" s="72">
        <v>1741000</v>
      </c>
      <c r="H111" s="71"/>
      <c r="I111" s="72">
        <v>131000</v>
      </c>
      <c r="J111" s="71"/>
      <c r="K111" s="72">
        <f>G111+I111</f>
        <v>1872000</v>
      </c>
      <c r="L111" s="71"/>
      <c r="M111" s="72">
        <f>3800000-K111</f>
        <v>1928000</v>
      </c>
      <c r="N111" s="72"/>
      <c r="O111" s="72"/>
      <c r="P111" s="71"/>
      <c r="Q111" s="72">
        <f>K111+M111</f>
        <v>3800000</v>
      </c>
    </row>
    <row r="112" spans="1:17" x14ac:dyDescent="0.2">
      <c r="A112" s="67">
        <v>88</v>
      </c>
      <c r="B112" s="169" t="s">
        <v>104</v>
      </c>
      <c r="C112" s="169"/>
      <c r="D112" s="92" t="s">
        <v>103</v>
      </c>
      <c r="E112" s="78"/>
      <c r="F112" s="78"/>
      <c r="G112" s="72">
        <v>320000</v>
      </c>
      <c r="H112" s="71"/>
      <c r="I112" s="72"/>
      <c r="J112" s="71"/>
      <c r="K112" s="72">
        <f t="shared" ref="K112:K116" si="62">G112+I112</f>
        <v>320000</v>
      </c>
      <c r="L112" s="71"/>
      <c r="M112" s="72">
        <f>2000000-K112</f>
        <v>1680000</v>
      </c>
      <c r="N112" s="72"/>
      <c r="O112" s="72"/>
      <c r="P112" s="71"/>
      <c r="Q112" s="72">
        <f t="shared" ref="Q112:Q117" si="63">K112+M112</f>
        <v>2000000</v>
      </c>
    </row>
    <row r="113" spans="1:17" x14ac:dyDescent="0.2">
      <c r="A113" s="67">
        <v>89</v>
      </c>
      <c r="B113" s="169" t="s">
        <v>105</v>
      </c>
      <c r="C113" s="169"/>
      <c r="D113" s="92" t="s">
        <v>103</v>
      </c>
      <c r="E113" s="78"/>
      <c r="F113" s="78"/>
      <c r="G113" s="72">
        <v>500000</v>
      </c>
      <c r="H113" s="71"/>
      <c r="I113" s="72"/>
      <c r="J113" s="71"/>
      <c r="K113" s="72">
        <f t="shared" si="62"/>
        <v>500000</v>
      </c>
      <c r="L113" s="71"/>
      <c r="M113" s="72">
        <f>1000000-K113</f>
        <v>500000</v>
      </c>
      <c r="N113" s="72"/>
      <c r="O113" s="72"/>
      <c r="P113" s="71"/>
      <c r="Q113" s="72">
        <f t="shared" si="63"/>
        <v>1000000</v>
      </c>
    </row>
    <row r="114" spans="1:17" x14ac:dyDescent="0.2">
      <c r="A114" s="67">
        <v>90</v>
      </c>
      <c r="B114" s="169" t="s">
        <v>106</v>
      </c>
      <c r="C114" s="169"/>
      <c r="D114" s="92" t="s">
        <v>103</v>
      </c>
      <c r="E114" s="78"/>
      <c r="F114" s="78"/>
      <c r="G114" s="72">
        <v>0</v>
      </c>
      <c r="H114" s="71"/>
      <c r="I114" s="72"/>
      <c r="J114" s="71"/>
      <c r="K114" s="72">
        <f t="shared" si="62"/>
        <v>0</v>
      </c>
      <c r="L114" s="71"/>
      <c r="M114" s="72">
        <v>2000000</v>
      </c>
      <c r="N114" s="72"/>
      <c r="O114" s="72"/>
      <c r="P114" s="71"/>
      <c r="Q114" s="72">
        <f t="shared" si="63"/>
        <v>2000000</v>
      </c>
    </row>
    <row r="115" spans="1:17" x14ac:dyDescent="0.2">
      <c r="A115" s="67">
        <v>91</v>
      </c>
      <c r="B115" s="169" t="s">
        <v>107</v>
      </c>
      <c r="C115" s="169"/>
      <c r="D115" s="92" t="s">
        <v>103</v>
      </c>
      <c r="E115" s="78"/>
      <c r="F115" s="78"/>
      <c r="G115" s="72">
        <v>2750000</v>
      </c>
      <c r="H115" s="71"/>
      <c r="I115" s="72"/>
      <c r="J115" s="71"/>
      <c r="K115" s="72">
        <f t="shared" si="62"/>
        <v>2750000</v>
      </c>
      <c r="L115" s="71"/>
      <c r="M115" s="72">
        <f>3800000-K115</f>
        <v>1050000</v>
      </c>
      <c r="N115" s="72"/>
      <c r="O115" s="72"/>
      <c r="P115" s="71"/>
      <c r="Q115" s="72">
        <f t="shared" si="63"/>
        <v>3800000</v>
      </c>
    </row>
    <row r="116" spans="1:17" x14ac:dyDescent="0.2">
      <c r="A116" s="67">
        <v>92</v>
      </c>
      <c r="B116" s="169" t="s">
        <v>108</v>
      </c>
      <c r="C116" s="169"/>
      <c r="D116" s="92" t="s">
        <v>103</v>
      </c>
      <c r="E116" s="78"/>
      <c r="F116" s="78"/>
      <c r="G116" s="72">
        <v>2000000</v>
      </c>
      <c r="H116" s="71"/>
      <c r="I116" s="72"/>
      <c r="J116" s="71"/>
      <c r="K116" s="72">
        <f t="shared" si="62"/>
        <v>2000000</v>
      </c>
      <c r="L116" s="71"/>
      <c r="M116" s="72">
        <f>4400000-K116</f>
        <v>2400000</v>
      </c>
      <c r="N116" s="72"/>
      <c r="O116" s="72"/>
      <c r="P116" s="71"/>
      <c r="Q116" s="72">
        <f t="shared" si="63"/>
        <v>4400000</v>
      </c>
    </row>
    <row r="117" spans="1:17" x14ac:dyDescent="0.2">
      <c r="A117" s="67">
        <v>93</v>
      </c>
      <c r="B117" s="169" t="s">
        <v>132</v>
      </c>
      <c r="C117" s="169"/>
      <c r="D117" s="92" t="s">
        <v>109</v>
      </c>
      <c r="E117" s="78">
        <v>59000</v>
      </c>
      <c r="F117" s="78">
        <v>648</v>
      </c>
      <c r="G117" s="72">
        <v>38232000</v>
      </c>
      <c r="H117" s="71">
        <v>72</v>
      </c>
      <c r="I117" s="72">
        <f>H117*E117</f>
        <v>4248000</v>
      </c>
      <c r="J117" s="72">
        <f>F117+H117</f>
        <v>720</v>
      </c>
      <c r="K117" s="72">
        <f t="shared" ref="K117" si="64">J117*E117</f>
        <v>42480000</v>
      </c>
      <c r="L117" s="72">
        <f>864-J117</f>
        <v>144</v>
      </c>
      <c r="M117" s="72">
        <f>L117*E117</f>
        <v>8496000</v>
      </c>
      <c r="N117" s="72"/>
      <c r="O117" s="72"/>
      <c r="P117" s="72">
        <f>J117+L117</f>
        <v>864</v>
      </c>
      <c r="Q117" s="72">
        <f t="shared" si="63"/>
        <v>50976000</v>
      </c>
    </row>
    <row r="118" spans="1:17" ht="10.5" customHeight="1" x14ac:dyDescent="0.2">
      <c r="A118" s="67"/>
      <c r="B118" s="186" t="s">
        <v>130</v>
      </c>
      <c r="C118" s="186"/>
      <c r="D118" s="73"/>
      <c r="E118" s="74"/>
      <c r="F118" s="74"/>
      <c r="G118" s="75">
        <f>SUM(G111:G117)</f>
        <v>45543000</v>
      </c>
      <c r="H118" s="76"/>
      <c r="I118" s="75">
        <f>SUM(I111:I117)</f>
        <v>4379000</v>
      </c>
      <c r="J118" s="76"/>
      <c r="K118" s="104">
        <f>SUM(K111:K117)</f>
        <v>49922000</v>
      </c>
      <c r="L118" s="203"/>
      <c r="M118" s="104">
        <f>SUM(M111:M117)</f>
        <v>18054000</v>
      </c>
      <c r="N118" s="104"/>
      <c r="O118" s="104"/>
      <c r="P118" s="203"/>
      <c r="Q118" s="104">
        <f>SUM(Q111:Q117)</f>
        <v>67976000</v>
      </c>
    </row>
    <row r="119" spans="1:17" ht="10.5" customHeight="1" x14ac:dyDescent="0.2">
      <c r="A119" s="67"/>
      <c r="B119" s="189" t="s">
        <v>110</v>
      </c>
      <c r="C119" s="189"/>
      <c r="D119" s="90"/>
      <c r="E119" s="89"/>
      <c r="F119" s="89"/>
      <c r="G119" s="75">
        <f>G118+G110+G106</f>
        <v>292363193</v>
      </c>
      <c r="H119" s="76"/>
      <c r="I119" s="75">
        <f>I118+I110+I106</f>
        <v>25834947</v>
      </c>
      <c r="J119" s="76"/>
      <c r="K119" s="104">
        <f>K118+K110+K106</f>
        <v>318198140</v>
      </c>
      <c r="L119" s="203"/>
      <c r="M119" s="104">
        <f>M118+M110+M106</f>
        <v>108570791</v>
      </c>
      <c r="N119" s="104">
        <f t="shared" ref="N119:O119" si="65">N118+N110+N106</f>
        <v>0</v>
      </c>
      <c r="O119" s="104">
        <f t="shared" si="65"/>
        <v>5676000</v>
      </c>
      <c r="P119" s="203"/>
      <c r="Q119" s="104">
        <f>Q118+Q110+Q106</f>
        <v>432444931</v>
      </c>
    </row>
    <row r="120" spans="1:17" x14ac:dyDescent="0.2">
      <c r="A120" s="67">
        <v>94</v>
      </c>
      <c r="B120" s="169" t="s">
        <v>111</v>
      </c>
      <c r="C120" s="169"/>
      <c r="D120" s="92"/>
      <c r="E120" s="78"/>
      <c r="F120" s="78"/>
      <c r="G120" s="78"/>
      <c r="H120" s="71"/>
      <c r="I120" s="71"/>
      <c r="J120" s="71"/>
      <c r="K120" s="71"/>
      <c r="L120" s="71"/>
      <c r="M120" s="71"/>
      <c r="N120" s="71"/>
      <c r="O120" s="71"/>
      <c r="P120" s="71"/>
      <c r="Q120" s="71"/>
    </row>
    <row r="121" spans="1:17" ht="10.5" customHeight="1" x14ac:dyDescent="0.2">
      <c r="A121" s="67"/>
      <c r="B121" s="190" t="s">
        <v>112</v>
      </c>
      <c r="C121" s="190"/>
      <c r="D121" s="90"/>
      <c r="E121" s="89"/>
      <c r="F121" s="89"/>
      <c r="G121" s="75">
        <f>G119+G75</f>
        <v>1020111193</v>
      </c>
      <c r="H121" s="76"/>
      <c r="I121" s="75">
        <f>I119+I75</f>
        <v>161027947</v>
      </c>
      <c r="J121" s="76"/>
      <c r="K121" s="104">
        <f>K119+K75</f>
        <v>1181139140</v>
      </c>
      <c r="L121" s="203"/>
      <c r="M121" s="104">
        <f>M119+M75</f>
        <v>278028991</v>
      </c>
      <c r="N121" s="104"/>
      <c r="O121" s="104">
        <f t="shared" ref="O121" si="66">O119+O75</f>
        <v>38524000</v>
      </c>
      <c r="P121" s="203"/>
      <c r="Q121" s="104">
        <f>Q119+Q75</f>
        <v>1497692131</v>
      </c>
    </row>
    <row r="122" spans="1:17" x14ac:dyDescent="0.2">
      <c r="A122" s="67">
        <v>95</v>
      </c>
      <c r="B122" s="169" t="s">
        <v>113</v>
      </c>
      <c r="C122" s="169"/>
      <c r="D122" s="92"/>
      <c r="E122" s="78"/>
      <c r="F122" s="78"/>
      <c r="G122" s="97">
        <f>G121*0.1</f>
        <v>102011119.30000001</v>
      </c>
      <c r="H122" s="71"/>
      <c r="I122" s="97">
        <f>I121*0.1</f>
        <v>16102794.700000001</v>
      </c>
      <c r="J122" s="71"/>
      <c r="K122" s="97">
        <f>K121*0.1</f>
        <v>118113914</v>
      </c>
      <c r="L122" s="71"/>
      <c r="M122" s="97">
        <f>M121*0.1</f>
        <v>27802899.100000001</v>
      </c>
      <c r="N122" s="97"/>
      <c r="O122" s="97">
        <f>O121*0.1</f>
        <v>3852400</v>
      </c>
      <c r="P122" s="71"/>
      <c r="Q122" s="97">
        <f>Q121*0.1</f>
        <v>149769213.09999999</v>
      </c>
    </row>
    <row r="123" spans="1:17" x14ac:dyDescent="0.2">
      <c r="A123" s="92"/>
      <c r="B123" s="190"/>
      <c r="C123" s="190"/>
      <c r="D123" s="90"/>
      <c r="E123" s="89"/>
      <c r="F123" s="89"/>
      <c r="G123" s="99">
        <f>G121+G122</f>
        <v>1122122312.3</v>
      </c>
      <c r="H123" s="98"/>
      <c r="I123" s="99">
        <f>I121+I122</f>
        <v>177130741.69999999</v>
      </c>
      <c r="J123" s="76"/>
      <c r="K123" s="105">
        <f>K121+K122</f>
        <v>1299253054</v>
      </c>
      <c r="L123" s="203"/>
      <c r="M123" s="105">
        <f>M121+M122</f>
        <v>305831890.10000002</v>
      </c>
      <c r="N123" s="105">
        <f t="shared" ref="N123:O123" si="67">N121+N122</f>
        <v>0</v>
      </c>
      <c r="O123" s="105">
        <f t="shared" si="67"/>
        <v>42376400</v>
      </c>
      <c r="P123" s="203"/>
      <c r="Q123" s="105">
        <f>Q121+Q122</f>
        <v>1647461344.0999999</v>
      </c>
    </row>
    <row r="124" spans="1:17" ht="6" customHeight="1" x14ac:dyDescent="0.2"/>
    <row r="125" spans="1:17" ht="13.5" customHeight="1" x14ac:dyDescent="0.2">
      <c r="B125" s="22" t="s">
        <v>139</v>
      </c>
      <c r="C125" s="23"/>
      <c r="D125" s="23"/>
      <c r="E125" s="23"/>
      <c r="F125" s="23"/>
      <c r="G125" s="23"/>
    </row>
    <row r="126" spans="1:17" x14ac:dyDescent="0.2">
      <c r="B126" s="23"/>
      <c r="C126" s="24" t="s">
        <v>144</v>
      </c>
      <c r="D126" s="24"/>
      <c r="E126" s="23"/>
      <c r="F126" s="23"/>
      <c r="G126" s="23"/>
      <c r="P126" s="11" t="s">
        <v>153</v>
      </c>
    </row>
    <row r="127" spans="1:17" ht="2.25" customHeight="1" x14ac:dyDescent="0.2">
      <c r="B127" s="23"/>
      <c r="C127" s="24"/>
      <c r="D127" s="24"/>
      <c r="E127" s="23"/>
      <c r="F127" s="23"/>
      <c r="G127" s="23"/>
    </row>
    <row r="128" spans="1:17" x14ac:dyDescent="0.2">
      <c r="B128" s="23"/>
      <c r="C128" s="24" t="s">
        <v>140</v>
      </c>
      <c r="D128" s="24"/>
      <c r="E128" s="23"/>
      <c r="F128" s="23"/>
      <c r="G128" s="23"/>
      <c r="P128" s="11" t="s">
        <v>154</v>
      </c>
    </row>
    <row r="129" spans="2:16" ht="3" customHeight="1" x14ac:dyDescent="0.2">
      <c r="B129" s="23"/>
      <c r="C129" s="25"/>
      <c r="D129" s="26"/>
      <c r="E129" s="23"/>
      <c r="F129" s="23"/>
      <c r="G129" s="23"/>
    </row>
    <row r="130" spans="2:16" x14ac:dyDescent="0.2">
      <c r="B130" s="23"/>
      <c r="C130" s="24" t="s">
        <v>141</v>
      </c>
      <c r="D130" s="24"/>
      <c r="E130" s="23"/>
      <c r="F130" s="23"/>
      <c r="G130" s="23"/>
      <c r="P130" s="11" t="s">
        <v>155</v>
      </c>
    </row>
    <row r="131" spans="2:16" ht="4.5" customHeight="1" x14ac:dyDescent="0.2">
      <c r="B131" s="27"/>
      <c r="C131" s="27"/>
      <c r="D131" s="27"/>
      <c r="E131" s="27"/>
      <c r="F131" s="27"/>
      <c r="G131" s="27"/>
    </row>
    <row r="132" spans="2:16" ht="4.5" customHeight="1" x14ac:dyDescent="0.2">
      <c r="B132" s="27"/>
      <c r="C132" s="27"/>
      <c r="D132" s="27"/>
      <c r="E132" s="27"/>
      <c r="F132" s="27"/>
      <c r="G132" s="27"/>
    </row>
    <row r="133" spans="2:16" ht="4.5" customHeight="1" x14ac:dyDescent="0.2">
      <c r="B133" s="27"/>
      <c r="C133" s="27"/>
      <c r="D133" s="27"/>
      <c r="E133" s="27"/>
      <c r="F133" s="27"/>
      <c r="G133" s="27"/>
    </row>
    <row r="134" spans="2:16" x14ac:dyDescent="0.2">
      <c r="B134" s="22" t="s">
        <v>142</v>
      </c>
      <c r="C134" s="23" t="s">
        <v>181</v>
      </c>
      <c r="P134" s="11" t="s">
        <v>182</v>
      </c>
    </row>
    <row r="135" spans="2:16" ht="3.75" customHeight="1" x14ac:dyDescent="0.2">
      <c r="B135" s="22"/>
      <c r="C135" s="27"/>
      <c r="D135" s="27"/>
    </row>
    <row r="136" spans="2:16" x14ac:dyDescent="0.2">
      <c r="B136" s="28" t="s">
        <v>143</v>
      </c>
      <c r="C136" s="42"/>
      <c r="D136" s="27"/>
    </row>
    <row r="137" spans="2:16" ht="3.75" customHeight="1" x14ac:dyDescent="0.2">
      <c r="B137" s="22"/>
      <c r="C137" s="27"/>
      <c r="D137" s="27"/>
    </row>
    <row r="138" spans="2:16" x14ac:dyDescent="0.2">
      <c r="B138" s="27"/>
      <c r="C138" s="11" t="s">
        <v>151</v>
      </c>
      <c r="P138" s="11" t="s">
        <v>157</v>
      </c>
    </row>
    <row r="139" spans="2:16" x14ac:dyDescent="0.2">
      <c r="C139" s="11" t="s">
        <v>183</v>
      </c>
      <c r="P139" s="11" t="s">
        <v>184</v>
      </c>
    </row>
  </sheetData>
  <mergeCells count="124">
    <mergeCell ref="H9:I9"/>
    <mergeCell ref="J9:K9"/>
    <mergeCell ref="B11:C11"/>
    <mergeCell ref="B12:C12"/>
    <mergeCell ref="B13:C13"/>
    <mergeCell ref="B14:C14"/>
    <mergeCell ref="A1:K1"/>
    <mergeCell ref="A2:K2"/>
    <mergeCell ref="D5:K5"/>
    <mergeCell ref="I6:K6"/>
    <mergeCell ref="A9:A10"/>
    <mergeCell ref="B9:C10"/>
    <mergeCell ref="D9:D10"/>
    <mergeCell ref="E9:E10"/>
    <mergeCell ref="F9:G9"/>
    <mergeCell ref="C3:O3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81:C81"/>
    <mergeCell ref="B82:C82"/>
    <mergeCell ref="B83:C83"/>
    <mergeCell ref="B84:C84"/>
    <mergeCell ref="B85:C85"/>
    <mergeCell ref="B86:C86"/>
    <mergeCell ref="B75:C75"/>
    <mergeCell ref="B76:C76"/>
    <mergeCell ref="B77:C77"/>
    <mergeCell ref="B78:C78"/>
    <mergeCell ref="B79:C79"/>
    <mergeCell ref="B80:C80"/>
    <mergeCell ref="B93:C93"/>
    <mergeCell ref="B94:C94"/>
    <mergeCell ref="B95:B98"/>
    <mergeCell ref="B99:C99"/>
    <mergeCell ref="B100:C100"/>
    <mergeCell ref="B101:C101"/>
    <mergeCell ref="B87:C87"/>
    <mergeCell ref="B88:C88"/>
    <mergeCell ref="B89:C89"/>
    <mergeCell ref="B90:C90"/>
    <mergeCell ref="B91:C91"/>
    <mergeCell ref="B92:C92"/>
    <mergeCell ref="B121:C121"/>
    <mergeCell ref="B122:C122"/>
    <mergeCell ref="B123:C123"/>
    <mergeCell ref="L9:M9"/>
    <mergeCell ref="P9:Q9"/>
    <mergeCell ref="N9:O9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2:C102"/>
    <mergeCell ref="B103:B104"/>
    <mergeCell ref="B105:C105"/>
    <mergeCell ref="B106:C106"/>
    <mergeCell ref="B107:C107"/>
    <mergeCell ref="B108:C108"/>
  </mergeCells>
  <pageMargins left="0.9055118110236221" right="0.70866141732283472" top="0.15748031496062992" bottom="0.15748031496062992" header="0.31496062992125984" footer="0.31496062992125984"/>
  <pageSetup paperSize="8" scale="72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3F737-8E56-407A-8D4D-3930F0DB0DE8}">
  <sheetPr>
    <pageSetUpPr fitToPage="1"/>
  </sheetPr>
  <dimension ref="B1:AA31"/>
  <sheetViews>
    <sheetView workbookViewId="0">
      <selection activeCell="K46" sqref="K46"/>
    </sheetView>
  </sheetViews>
  <sheetFormatPr defaultRowHeight="15" x14ac:dyDescent="0.25"/>
  <cols>
    <col min="1" max="1" width="4.42578125" customWidth="1"/>
    <col min="2" max="3" width="9.140625" style="126"/>
    <col min="6" max="6" width="7.42578125" customWidth="1"/>
    <col min="7" max="26" width="5.85546875" customWidth="1"/>
    <col min="27" max="27" width="12.140625" customWidth="1"/>
  </cols>
  <sheetData>
    <row r="1" spans="2:27" ht="15.75" thickBot="1" x14ac:dyDescent="0.3"/>
    <row r="2" spans="2:27" s="108" customFormat="1" ht="229.5" customHeight="1" thickBot="1" x14ac:dyDescent="0.3">
      <c r="B2" s="195"/>
      <c r="C2" s="196"/>
      <c r="D2" s="115" t="s">
        <v>2</v>
      </c>
      <c r="E2" s="115" t="s">
        <v>190</v>
      </c>
      <c r="F2" s="116" t="s">
        <v>35</v>
      </c>
      <c r="G2" s="116" t="s">
        <v>37</v>
      </c>
      <c r="H2" s="116" t="s">
        <v>39</v>
      </c>
      <c r="I2" s="116" t="s">
        <v>40</v>
      </c>
      <c r="J2" s="116" t="s">
        <v>41</v>
      </c>
      <c r="K2" s="116" t="s">
        <v>42</v>
      </c>
      <c r="L2" s="116" t="s">
        <v>43</v>
      </c>
      <c r="M2" s="116" t="s">
        <v>44</v>
      </c>
      <c r="N2" s="116" t="s">
        <v>45</v>
      </c>
      <c r="O2" s="116" t="s">
        <v>46</v>
      </c>
      <c r="P2" s="116" t="s">
        <v>47</v>
      </c>
      <c r="Q2" s="116" t="s">
        <v>48</v>
      </c>
      <c r="R2" s="116" t="s">
        <v>49</v>
      </c>
      <c r="S2" s="116" t="s">
        <v>50</v>
      </c>
      <c r="T2" s="116" t="s">
        <v>51</v>
      </c>
      <c r="U2" s="116" t="s">
        <v>52</v>
      </c>
      <c r="V2" s="116" t="s">
        <v>53</v>
      </c>
      <c r="W2" s="116" t="s">
        <v>54</v>
      </c>
      <c r="X2" s="125" t="s">
        <v>55</v>
      </c>
      <c r="Y2" s="117" t="s">
        <v>56</v>
      </c>
      <c r="Z2" s="118" t="s">
        <v>57</v>
      </c>
      <c r="AA2" s="121" t="s">
        <v>192</v>
      </c>
    </row>
    <row r="3" spans="2:27" s="109" customFormat="1" ht="21" customHeight="1" thickBot="1" x14ac:dyDescent="0.3">
      <c r="B3" s="197" t="s">
        <v>191</v>
      </c>
      <c r="C3" s="198"/>
      <c r="D3" s="198"/>
      <c r="E3" s="199"/>
      <c r="F3" s="113">
        <f>'10_sar Nemsen'!P37</f>
        <v>2586</v>
      </c>
      <c r="G3" s="113">
        <f>'10_sar Nemsen'!P38</f>
        <v>26</v>
      </c>
      <c r="H3" s="113">
        <f>'10_sar Nemsen'!P39</f>
        <v>26</v>
      </c>
      <c r="I3" s="113">
        <f>'10_sar Nemsen'!P40</f>
        <v>536</v>
      </c>
      <c r="J3" s="113">
        <f>'10_sar Nemsen'!P41</f>
        <v>298</v>
      </c>
      <c r="K3" s="113">
        <f>'10_sar Nemsen'!P42</f>
        <v>18</v>
      </c>
      <c r="L3" s="113">
        <f>'10_sar Nemsen'!P43</f>
        <v>85</v>
      </c>
      <c r="M3" s="113">
        <f>'10_sar Nemsen'!P44</f>
        <v>85</v>
      </c>
      <c r="N3" s="113">
        <f>'10_sar Nemsen'!P45</f>
        <v>115</v>
      </c>
      <c r="O3" s="113">
        <f>'10_sar Nemsen'!P46</f>
        <v>422</v>
      </c>
      <c r="P3" s="113">
        <f>'10_sar Nemsen'!P47</f>
        <v>50</v>
      </c>
      <c r="Q3" s="113">
        <f>'10_sar Nemsen'!P48</f>
        <v>100</v>
      </c>
      <c r="R3" s="113">
        <f>'10_sar Nemsen'!P49</f>
        <v>112</v>
      </c>
      <c r="S3" s="113">
        <f>'10_sar Nemsen'!P50</f>
        <v>148</v>
      </c>
      <c r="T3" s="113">
        <f>'10_sar Nemsen'!P51</f>
        <v>38</v>
      </c>
      <c r="U3" s="113">
        <f>'10_sar Nemsen'!P52</f>
        <v>16</v>
      </c>
      <c r="V3" s="113">
        <f>'10_sar Nemsen'!P53</f>
        <v>138</v>
      </c>
      <c r="W3" s="113">
        <f>'10_sar Nemsen'!P54</f>
        <v>95</v>
      </c>
      <c r="X3" s="114">
        <f>'10_sar Nemsen'!P55</f>
        <v>30</v>
      </c>
      <c r="Y3" s="114">
        <f>'10_sar Nemsen'!P56</f>
        <v>24</v>
      </c>
      <c r="Z3" s="119">
        <f>'10_sar Nemsen'!P57</f>
        <v>3</v>
      </c>
      <c r="AA3" s="122"/>
    </row>
    <row r="4" spans="2:27" ht="20.25" customHeight="1" x14ac:dyDescent="0.25">
      <c r="B4" s="202" t="s">
        <v>75</v>
      </c>
      <c r="C4" s="202"/>
      <c r="D4" s="110" t="s">
        <v>76</v>
      </c>
      <c r="E4" s="111">
        <v>40000</v>
      </c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07"/>
      <c r="AA4" s="123"/>
    </row>
    <row r="5" spans="2:27" ht="20.25" customHeight="1" x14ac:dyDescent="0.25">
      <c r="B5" s="201" t="s">
        <v>77</v>
      </c>
      <c r="C5" s="201"/>
      <c r="D5" s="83" t="s">
        <v>76</v>
      </c>
      <c r="E5" s="78">
        <v>20000</v>
      </c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20"/>
      <c r="AA5" s="123"/>
    </row>
    <row r="6" spans="2:27" ht="29.25" customHeight="1" x14ac:dyDescent="0.25">
      <c r="B6" s="201" t="s">
        <v>78</v>
      </c>
      <c r="C6" s="201"/>
      <c r="D6" s="83" t="s">
        <v>76</v>
      </c>
      <c r="E6" s="78">
        <v>50000</v>
      </c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20"/>
      <c r="AA6" s="123"/>
    </row>
    <row r="7" spans="2:27" ht="29.25" customHeight="1" x14ac:dyDescent="0.25">
      <c r="B7" s="201" t="s">
        <v>133</v>
      </c>
      <c r="C7" s="201"/>
      <c r="D7" s="83" t="s">
        <v>76</v>
      </c>
      <c r="E7" s="78">
        <v>25000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20"/>
      <c r="AA7" s="123"/>
    </row>
    <row r="8" spans="2:27" ht="29.25" customHeight="1" x14ac:dyDescent="0.25">
      <c r="B8" s="201" t="s">
        <v>134</v>
      </c>
      <c r="C8" s="201"/>
      <c r="D8" s="83" t="s">
        <v>76</v>
      </c>
      <c r="E8" s="78">
        <v>22000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20"/>
      <c r="AA8" s="123"/>
    </row>
    <row r="9" spans="2:27" ht="29.25" customHeight="1" x14ac:dyDescent="0.25">
      <c r="B9" s="201" t="s">
        <v>79</v>
      </c>
      <c r="C9" s="201"/>
      <c r="D9" s="83" t="s">
        <v>76</v>
      </c>
      <c r="E9" s="78">
        <v>16000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20"/>
      <c r="AA9" s="123"/>
    </row>
    <row r="10" spans="2:27" ht="29.25" customHeight="1" x14ac:dyDescent="0.25">
      <c r="B10" s="201" t="s">
        <v>80</v>
      </c>
      <c r="C10" s="201"/>
      <c r="D10" s="83" t="s">
        <v>76</v>
      </c>
      <c r="E10" s="78">
        <v>16000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20"/>
      <c r="AA10" s="123"/>
    </row>
    <row r="11" spans="2:27" ht="29.25" customHeight="1" x14ac:dyDescent="0.25">
      <c r="B11" s="201" t="s">
        <v>81</v>
      </c>
      <c r="C11" s="201"/>
      <c r="D11" s="83" t="s">
        <v>76</v>
      </c>
      <c r="E11" s="78">
        <v>18000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20"/>
      <c r="AA11" s="123"/>
    </row>
    <row r="12" spans="2:27" ht="29.25" customHeight="1" x14ac:dyDescent="0.25">
      <c r="B12" s="201" t="s">
        <v>82</v>
      </c>
      <c r="C12" s="201"/>
      <c r="D12" s="83" t="s">
        <v>76</v>
      </c>
      <c r="E12" s="78">
        <v>60000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20"/>
      <c r="AA12" s="123"/>
    </row>
    <row r="13" spans="2:27" ht="29.25" customHeight="1" x14ac:dyDescent="0.25">
      <c r="B13" s="201" t="s">
        <v>83</v>
      </c>
      <c r="C13" s="201"/>
      <c r="D13" s="83" t="s">
        <v>76</v>
      </c>
      <c r="E13" s="78">
        <v>38000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20"/>
      <c r="AA13" s="123"/>
    </row>
    <row r="14" spans="2:27" ht="37.5" customHeight="1" x14ac:dyDescent="0.25">
      <c r="B14" s="201" t="s">
        <v>84</v>
      </c>
      <c r="C14" s="201"/>
      <c r="D14" s="83" t="s">
        <v>76</v>
      </c>
      <c r="E14" s="78">
        <v>45000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20"/>
      <c r="AA14" s="123"/>
    </row>
    <row r="15" spans="2:27" ht="41.25" customHeight="1" x14ac:dyDescent="0.25">
      <c r="B15" s="201" t="s">
        <v>85</v>
      </c>
      <c r="C15" s="201"/>
      <c r="D15" s="83" t="s">
        <v>76</v>
      </c>
      <c r="E15" s="78">
        <v>35000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20"/>
      <c r="AA15" s="123"/>
    </row>
    <row r="16" spans="2:27" ht="42" customHeight="1" x14ac:dyDescent="0.25">
      <c r="B16" s="201" t="s">
        <v>86</v>
      </c>
      <c r="C16" s="201"/>
      <c r="D16" s="83" t="s">
        <v>76</v>
      </c>
      <c r="E16" s="78">
        <v>300000</v>
      </c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20"/>
      <c r="AA16" s="123"/>
    </row>
    <row r="17" spans="2:27" ht="45" customHeight="1" x14ac:dyDescent="0.25">
      <c r="B17" s="201" t="s">
        <v>87</v>
      </c>
      <c r="C17" s="201"/>
      <c r="D17" s="83" t="s">
        <v>76</v>
      </c>
      <c r="E17" s="78">
        <v>55000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20"/>
      <c r="AA17" s="123"/>
    </row>
    <row r="18" spans="2:27" ht="29.25" customHeight="1" x14ac:dyDescent="0.25">
      <c r="B18" s="170" t="s">
        <v>88</v>
      </c>
      <c r="C18" s="170"/>
      <c r="D18" s="83" t="s">
        <v>76</v>
      </c>
      <c r="E18" s="78">
        <v>100000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20"/>
      <c r="AA18" s="123"/>
    </row>
    <row r="19" spans="2:27" ht="29.25" customHeight="1" x14ac:dyDescent="0.25">
      <c r="B19" s="170" t="s">
        <v>89</v>
      </c>
      <c r="C19" s="170"/>
      <c r="D19" s="83" t="s">
        <v>76</v>
      </c>
      <c r="E19" s="78">
        <v>200000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20"/>
      <c r="AA19" s="123"/>
    </row>
    <row r="20" spans="2:27" ht="29.25" customHeight="1" x14ac:dyDescent="0.25">
      <c r="B20" s="170" t="s">
        <v>90</v>
      </c>
      <c r="C20" s="170"/>
      <c r="D20" s="83" t="s">
        <v>76</v>
      </c>
      <c r="E20" s="78">
        <v>56000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20"/>
      <c r="AA20" s="123"/>
    </row>
    <row r="21" spans="2:27" ht="44.25" customHeight="1" x14ac:dyDescent="0.25">
      <c r="B21" s="201" t="s">
        <v>91</v>
      </c>
      <c r="C21" s="201"/>
      <c r="D21" s="83" t="s">
        <v>76</v>
      </c>
      <c r="E21" s="78">
        <v>51500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20"/>
      <c r="AA21" s="123"/>
    </row>
    <row r="22" spans="2:27" ht="29.25" customHeight="1" x14ac:dyDescent="0.25">
      <c r="B22" s="170" t="s">
        <v>92</v>
      </c>
      <c r="C22" s="170"/>
      <c r="D22" s="83" t="s">
        <v>76</v>
      </c>
      <c r="E22" s="78">
        <v>48000</v>
      </c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20"/>
      <c r="AA22" s="123"/>
    </row>
    <row r="23" spans="2:27" x14ac:dyDescent="0.25">
      <c r="B23" s="200" t="s">
        <v>93</v>
      </c>
      <c r="C23" s="93" t="s">
        <v>94</v>
      </c>
      <c r="D23" s="83" t="s">
        <v>38</v>
      </c>
      <c r="E23" s="78">
        <v>32946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20"/>
      <c r="AA23" s="123"/>
    </row>
    <row r="24" spans="2:27" ht="25.5" x14ac:dyDescent="0.25">
      <c r="B24" s="200"/>
      <c r="C24" s="93" t="s">
        <v>95</v>
      </c>
      <c r="D24" s="83" t="s">
        <v>38</v>
      </c>
      <c r="E24" s="78">
        <v>246228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20"/>
      <c r="AA24" s="123"/>
    </row>
    <row r="25" spans="2:27" x14ac:dyDescent="0.25">
      <c r="B25" s="200"/>
      <c r="C25" s="93" t="s">
        <v>96</v>
      </c>
      <c r="D25" s="83" t="s">
        <v>38</v>
      </c>
      <c r="E25" s="78">
        <v>305949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20"/>
      <c r="AA25" s="123"/>
    </row>
    <row r="26" spans="2:27" ht="38.25" x14ac:dyDescent="0.25">
      <c r="B26" s="200"/>
      <c r="C26" s="93" t="s">
        <v>97</v>
      </c>
      <c r="D26" s="83" t="s">
        <v>38</v>
      </c>
      <c r="E26" s="78">
        <v>131478</v>
      </c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20"/>
      <c r="AA26" s="123"/>
    </row>
    <row r="27" spans="2:27" ht="31.5" customHeight="1" x14ac:dyDescent="0.25">
      <c r="B27" s="170" t="s">
        <v>98</v>
      </c>
      <c r="C27" s="170"/>
      <c r="D27" s="92" t="s">
        <v>76</v>
      </c>
      <c r="E27" s="78">
        <v>68000</v>
      </c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20"/>
      <c r="AA27" s="123"/>
    </row>
    <row r="28" spans="2:27" ht="35.25" customHeight="1" x14ac:dyDescent="0.25">
      <c r="B28" s="170" t="s">
        <v>99</v>
      </c>
      <c r="C28" s="170"/>
      <c r="D28" s="92" t="s">
        <v>76</v>
      </c>
      <c r="E28" s="78">
        <v>250000</v>
      </c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20"/>
      <c r="AA28" s="123"/>
    </row>
    <row r="29" spans="2:27" ht="33.75" customHeight="1" x14ac:dyDescent="0.25">
      <c r="B29" s="170" t="s">
        <v>100</v>
      </c>
      <c r="C29" s="170"/>
      <c r="D29" s="92" t="s">
        <v>76</v>
      </c>
      <c r="E29" s="78">
        <v>360000</v>
      </c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20"/>
      <c r="AA29" s="123"/>
    </row>
    <row r="30" spans="2:27" ht="38.25" x14ac:dyDescent="0.25">
      <c r="B30" s="200" t="s">
        <v>118</v>
      </c>
      <c r="C30" s="93" t="s">
        <v>119</v>
      </c>
      <c r="D30" s="92" t="s">
        <v>76</v>
      </c>
      <c r="E30" s="78">
        <v>9000</v>
      </c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20"/>
      <c r="AA30" s="123"/>
    </row>
    <row r="31" spans="2:27" ht="39" thickBot="1" x14ac:dyDescent="0.3">
      <c r="B31" s="200"/>
      <c r="C31" s="93" t="s">
        <v>120</v>
      </c>
      <c r="D31" s="92" t="s">
        <v>76</v>
      </c>
      <c r="E31" s="78">
        <v>6000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20"/>
      <c r="AA31" s="124"/>
    </row>
  </sheetData>
  <mergeCells count="26"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2:C2"/>
    <mergeCell ref="B3:E3"/>
    <mergeCell ref="B30:B31"/>
    <mergeCell ref="B22:C22"/>
    <mergeCell ref="B23:B26"/>
    <mergeCell ref="B27:C27"/>
    <mergeCell ref="B28:C28"/>
    <mergeCell ref="B29:C29"/>
    <mergeCell ref="B16:C16"/>
    <mergeCell ref="B17:C17"/>
    <mergeCell ref="B18:C18"/>
    <mergeCell ref="B19:C19"/>
    <mergeCell ref="B20:C20"/>
    <mergeCell ref="B21:C21"/>
    <mergeCell ref="B10:C10"/>
    <mergeCell ref="B11:C11"/>
  </mergeCells>
  <pageMargins left="0.7" right="0.7" top="0.75" bottom="0.75" header="0.3" footer="0.3"/>
  <pageSetup paperSize="8" scale="74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987B-6858-423D-AB70-AD6C6CCCBB4E}">
  <dimension ref="A2:F30"/>
  <sheetViews>
    <sheetView topLeftCell="A19" workbookViewId="0">
      <selection activeCell="A2" sqref="A2:F30"/>
    </sheetView>
  </sheetViews>
  <sheetFormatPr defaultRowHeight="15" x14ac:dyDescent="0.25"/>
  <cols>
    <col min="1" max="1" width="23" customWidth="1"/>
    <col min="2" max="2" width="24.28515625" customWidth="1"/>
    <col min="3" max="3" width="11.42578125" customWidth="1"/>
    <col min="4" max="4" width="11.28515625" customWidth="1"/>
    <col min="6" max="6" width="14.42578125" customWidth="1"/>
  </cols>
  <sheetData>
    <row r="2" spans="1:6" x14ac:dyDescent="0.25">
      <c r="A2" s="177" t="s">
        <v>1</v>
      </c>
      <c r="B2" s="178"/>
      <c r="C2" s="181" t="s">
        <v>2</v>
      </c>
      <c r="D2" s="183" t="s">
        <v>137</v>
      </c>
      <c r="E2" s="193" t="s">
        <v>189</v>
      </c>
      <c r="F2" s="194"/>
    </row>
    <row r="3" spans="1:6" x14ac:dyDescent="0.25">
      <c r="A3" s="179"/>
      <c r="B3" s="180"/>
      <c r="C3" s="182"/>
      <c r="D3" s="183"/>
      <c r="E3" s="101" t="s">
        <v>148</v>
      </c>
      <c r="F3" s="101" t="s">
        <v>150</v>
      </c>
    </row>
    <row r="4" spans="1:6" x14ac:dyDescent="0.25">
      <c r="A4" s="169" t="s">
        <v>24</v>
      </c>
      <c r="B4" s="169"/>
      <c r="C4" s="102" t="s">
        <v>25</v>
      </c>
      <c r="D4" s="70">
        <v>120000</v>
      </c>
      <c r="E4" s="72">
        <v>48</v>
      </c>
      <c r="F4" s="77">
        <v>5760000</v>
      </c>
    </row>
    <row r="5" spans="1:6" x14ac:dyDescent="0.25">
      <c r="A5" s="186" t="s">
        <v>122</v>
      </c>
      <c r="B5" s="186"/>
      <c r="C5" s="73"/>
      <c r="D5" s="80"/>
      <c r="E5" s="75"/>
      <c r="F5" s="104">
        <v>5760000</v>
      </c>
    </row>
    <row r="6" spans="1:6" x14ac:dyDescent="0.25">
      <c r="A6" s="169" t="s">
        <v>31</v>
      </c>
      <c r="B6" s="169"/>
      <c r="C6" s="127" t="s">
        <v>29</v>
      </c>
      <c r="D6" s="70">
        <v>180000</v>
      </c>
      <c r="E6" s="72">
        <v>48</v>
      </c>
      <c r="F6" s="72">
        <v>8640000</v>
      </c>
    </row>
    <row r="7" spans="1:6" x14ac:dyDescent="0.25">
      <c r="A7" s="169" t="s">
        <v>32</v>
      </c>
      <c r="B7" s="169"/>
      <c r="C7" s="127" t="s">
        <v>33</v>
      </c>
      <c r="D7" s="70">
        <v>2000000</v>
      </c>
      <c r="E7" s="72">
        <v>2</v>
      </c>
      <c r="F7" s="72">
        <v>4000000</v>
      </c>
    </row>
    <row r="8" spans="1:6" x14ac:dyDescent="0.25">
      <c r="A8" s="186" t="s">
        <v>123</v>
      </c>
      <c r="B8" s="186"/>
      <c r="C8" s="73"/>
      <c r="D8" s="80"/>
      <c r="E8" s="75"/>
      <c r="F8" s="104">
        <v>12640000</v>
      </c>
    </row>
    <row r="9" spans="1:6" x14ac:dyDescent="0.25">
      <c r="A9" s="187" t="s">
        <v>37</v>
      </c>
      <c r="B9" s="187"/>
      <c r="C9" s="82" t="s">
        <v>38</v>
      </c>
      <c r="D9" s="78">
        <v>64000</v>
      </c>
      <c r="E9" s="72">
        <v>26</v>
      </c>
      <c r="F9" s="77">
        <v>1664000</v>
      </c>
    </row>
    <row r="10" spans="1:6" x14ac:dyDescent="0.25">
      <c r="A10" s="187" t="s">
        <v>39</v>
      </c>
      <c r="B10" s="187"/>
      <c r="C10" s="82" t="s">
        <v>38</v>
      </c>
      <c r="D10" s="78">
        <v>58000</v>
      </c>
      <c r="E10" s="72">
        <v>26</v>
      </c>
      <c r="F10" s="77">
        <v>1508000</v>
      </c>
    </row>
    <row r="11" spans="1:6" x14ac:dyDescent="0.25">
      <c r="A11" s="187" t="s">
        <v>56</v>
      </c>
      <c r="B11" s="187"/>
      <c r="C11" s="82" t="s">
        <v>36</v>
      </c>
      <c r="D11" s="78">
        <v>15000</v>
      </c>
      <c r="E11" s="72">
        <v>18</v>
      </c>
      <c r="F11" s="77">
        <v>270000</v>
      </c>
    </row>
    <row r="12" spans="1:6" x14ac:dyDescent="0.25">
      <c r="A12" s="187" t="s">
        <v>57</v>
      </c>
      <c r="B12" s="187"/>
      <c r="C12" s="82" t="s">
        <v>36</v>
      </c>
      <c r="D12" s="78">
        <v>118000</v>
      </c>
      <c r="E12" s="72">
        <v>2</v>
      </c>
      <c r="F12" s="77">
        <v>236000</v>
      </c>
    </row>
    <row r="13" spans="1:6" x14ac:dyDescent="0.25">
      <c r="A13" s="186" t="s">
        <v>124</v>
      </c>
      <c r="B13" s="186"/>
      <c r="C13" s="73"/>
      <c r="D13" s="80"/>
      <c r="E13" s="75"/>
      <c r="F13" s="104">
        <v>3678000</v>
      </c>
    </row>
    <row r="14" spans="1:6" x14ac:dyDescent="0.25">
      <c r="A14" s="186" t="s">
        <v>61</v>
      </c>
      <c r="B14" s="186"/>
      <c r="C14" s="73"/>
      <c r="D14" s="80"/>
      <c r="E14" s="75">
        <v>0</v>
      </c>
      <c r="F14" s="104">
        <v>22078000</v>
      </c>
    </row>
    <row r="15" spans="1:6" x14ac:dyDescent="0.25">
      <c r="A15" s="169" t="s">
        <v>65</v>
      </c>
      <c r="B15" s="169"/>
      <c r="C15" s="102" t="s">
        <v>4</v>
      </c>
      <c r="D15" s="78">
        <v>29000</v>
      </c>
      <c r="E15" s="72">
        <v>170</v>
      </c>
      <c r="F15" s="72">
        <v>4930000</v>
      </c>
    </row>
    <row r="16" spans="1:6" x14ac:dyDescent="0.25">
      <c r="A16" s="186" t="s">
        <v>126</v>
      </c>
      <c r="B16" s="186"/>
      <c r="C16" s="88"/>
      <c r="D16" s="80"/>
      <c r="E16" s="75"/>
      <c r="F16" s="104">
        <v>4930000</v>
      </c>
    </row>
    <row r="17" spans="1:6" x14ac:dyDescent="0.25">
      <c r="A17" s="169" t="s">
        <v>71</v>
      </c>
      <c r="B17" s="169"/>
      <c r="C17" s="102" t="s">
        <v>69</v>
      </c>
      <c r="D17" s="78">
        <v>1200</v>
      </c>
      <c r="E17" s="72">
        <v>3000</v>
      </c>
      <c r="F17" s="72">
        <v>3600000</v>
      </c>
    </row>
    <row r="18" spans="1:6" x14ac:dyDescent="0.25">
      <c r="A18" s="169" t="s">
        <v>72</v>
      </c>
      <c r="B18" s="169"/>
      <c r="C18" s="102" t="s">
        <v>69</v>
      </c>
      <c r="D18" s="78">
        <v>1200</v>
      </c>
      <c r="E18" s="72"/>
      <c r="F18" s="72"/>
    </row>
    <row r="19" spans="1:6" x14ac:dyDescent="0.25">
      <c r="A19" s="169" t="s">
        <v>73</v>
      </c>
      <c r="B19" s="169"/>
      <c r="C19" s="102" t="s">
        <v>69</v>
      </c>
      <c r="D19" s="78">
        <v>2800</v>
      </c>
      <c r="E19" s="72">
        <v>800</v>
      </c>
      <c r="F19" s="72">
        <v>2240000</v>
      </c>
    </row>
    <row r="20" spans="1:6" x14ac:dyDescent="0.25">
      <c r="A20" s="189" t="s">
        <v>127</v>
      </c>
      <c r="B20" s="189"/>
      <c r="C20" s="101"/>
      <c r="D20" s="89"/>
      <c r="E20" s="75"/>
      <c r="F20" s="104">
        <v>5840000</v>
      </c>
    </row>
    <row r="21" spans="1:6" x14ac:dyDescent="0.25">
      <c r="A21" s="190" t="s">
        <v>74</v>
      </c>
      <c r="B21" s="190"/>
      <c r="C21" s="91"/>
      <c r="D21" s="80"/>
      <c r="E21" s="75"/>
      <c r="F21" s="104">
        <v>32848000</v>
      </c>
    </row>
    <row r="22" spans="1:6" x14ac:dyDescent="0.25">
      <c r="A22" s="169" t="s">
        <v>90</v>
      </c>
      <c r="B22" s="169"/>
      <c r="C22" s="83" t="s">
        <v>76</v>
      </c>
      <c r="D22" s="78">
        <v>56000</v>
      </c>
      <c r="E22" s="72">
        <v>26</v>
      </c>
      <c r="F22" s="77">
        <v>1456000</v>
      </c>
    </row>
    <row r="23" spans="1:6" x14ac:dyDescent="0.25">
      <c r="A23" s="169" t="s">
        <v>99</v>
      </c>
      <c r="B23" s="169"/>
      <c r="C23" s="102" t="s">
        <v>76</v>
      </c>
      <c r="D23" s="78">
        <v>250000</v>
      </c>
      <c r="E23" s="72">
        <v>14</v>
      </c>
      <c r="F23" s="77">
        <v>3500000</v>
      </c>
    </row>
    <row r="24" spans="1:6" x14ac:dyDescent="0.25">
      <c r="A24" s="169" t="s">
        <v>100</v>
      </c>
      <c r="B24" s="169"/>
      <c r="C24" s="102" t="s">
        <v>76</v>
      </c>
      <c r="D24" s="78">
        <v>360000</v>
      </c>
      <c r="E24" s="72">
        <v>2</v>
      </c>
      <c r="F24" s="77">
        <v>720000</v>
      </c>
    </row>
    <row r="25" spans="1:6" x14ac:dyDescent="0.25">
      <c r="A25" s="186" t="s">
        <v>101</v>
      </c>
      <c r="B25" s="186"/>
      <c r="C25" s="73"/>
      <c r="D25" s="74"/>
      <c r="E25" s="104"/>
      <c r="F25" s="104">
        <v>5676000</v>
      </c>
    </row>
    <row r="26" spans="1:6" x14ac:dyDescent="0.25">
      <c r="A26" s="189" t="s">
        <v>110</v>
      </c>
      <c r="B26" s="189"/>
      <c r="C26" s="101"/>
      <c r="D26" s="89"/>
      <c r="E26" s="104">
        <v>0</v>
      </c>
      <c r="F26" s="104">
        <v>5676000</v>
      </c>
    </row>
    <row r="27" spans="1:6" x14ac:dyDescent="0.25">
      <c r="A27" s="169" t="s">
        <v>111</v>
      </c>
      <c r="B27" s="169"/>
      <c r="C27" s="102"/>
      <c r="D27" s="78"/>
      <c r="E27" s="71"/>
      <c r="F27" s="71"/>
    </row>
    <row r="28" spans="1:6" x14ac:dyDescent="0.25">
      <c r="A28" s="190" t="s">
        <v>112</v>
      </c>
      <c r="B28" s="190"/>
      <c r="C28" s="101"/>
      <c r="D28" s="89"/>
      <c r="E28" s="104">
        <v>3800</v>
      </c>
      <c r="F28" s="104">
        <v>38524000</v>
      </c>
    </row>
    <row r="29" spans="1:6" x14ac:dyDescent="0.25">
      <c r="A29" s="169" t="s">
        <v>113</v>
      </c>
      <c r="B29" s="169"/>
      <c r="C29" s="102"/>
      <c r="D29" s="78"/>
      <c r="E29" s="97"/>
      <c r="F29" s="97">
        <v>3852400</v>
      </c>
    </row>
    <row r="30" spans="1:6" x14ac:dyDescent="0.25">
      <c r="A30" s="190"/>
      <c r="B30" s="190"/>
      <c r="C30" s="101"/>
      <c r="D30" s="89"/>
      <c r="E30" s="105">
        <v>3800</v>
      </c>
      <c r="F30" s="105">
        <v>42376400</v>
      </c>
    </row>
  </sheetData>
  <mergeCells count="31">
    <mergeCell ref="A27:B27"/>
    <mergeCell ref="A28:B28"/>
    <mergeCell ref="A29:B29"/>
    <mergeCell ref="A30:B30"/>
    <mergeCell ref="A26:B26"/>
    <mergeCell ref="A24:B24"/>
    <mergeCell ref="A25:B25"/>
    <mergeCell ref="A22:B22"/>
    <mergeCell ref="A23:B23"/>
    <mergeCell ref="E2:F2"/>
    <mergeCell ref="A2:B3"/>
    <mergeCell ref="C2:C3"/>
    <mergeCell ref="D2:D3"/>
    <mergeCell ref="A17:B17"/>
    <mergeCell ref="A18:B18"/>
    <mergeCell ref="A19:B19"/>
    <mergeCell ref="A20:B20"/>
    <mergeCell ref="A21:B21"/>
    <mergeCell ref="A15:B15"/>
    <mergeCell ref="A16:B16"/>
    <mergeCell ref="A13:B13"/>
    <mergeCell ref="A14:B14"/>
    <mergeCell ref="A11:B11"/>
    <mergeCell ref="A12:B12"/>
    <mergeCell ref="A9:B9"/>
    <mergeCell ref="A10:B10"/>
    <mergeCell ref="A6:B6"/>
    <mergeCell ref="A7:B7"/>
    <mergeCell ref="A8:B8"/>
    <mergeCell ref="A4:B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F0D91-0A8F-48B5-8588-2AF041C72676}">
  <dimension ref="A1:L142"/>
  <sheetViews>
    <sheetView topLeftCell="A118" workbookViewId="0">
      <selection activeCell="N22" sqref="N22"/>
    </sheetView>
  </sheetViews>
  <sheetFormatPr defaultRowHeight="15" x14ac:dyDescent="0.25"/>
  <cols>
    <col min="4" max="4" width="50.42578125" bestFit="1" customWidth="1"/>
    <col min="6" max="6" width="14.5703125" bestFit="1" customWidth="1"/>
    <col min="7" max="7" width="5.140625" hidden="1" customWidth="1"/>
    <col min="8" max="8" width="11.28515625" hidden="1" customWidth="1"/>
    <col min="9" max="9" width="4.140625" bestFit="1" customWidth="1"/>
    <col min="10" max="10" width="12.85546875" bestFit="1" customWidth="1"/>
    <col min="11" max="11" width="14.42578125" bestFit="1" customWidth="1"/>
    <col min="12" max="12" width="11.28515625" bestFit="1" customWidth="1"/>
  </cols>
  <sheetData>
    <row r="1" spans="1:12" x14ac:dyDescent="0.25">
      <c r="A1" s="11"/>
      <c r="B1" s="137" t="s">
        <v>136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x14ac:dyDescent="0.25">
      <c r="A2" s="11"/>
      <c r="B2" s="138" t="s">
        <v>162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x14ac:dyDescent="0.25">
      <c r="A3" s="11"/>
      <c r="B3" s="138"/>
      <c r="C3" s="138"/>
      <c r="D3" s="138"/>
      <c r="E3" s="138"/>
      <c r="F3" s="138"/>
      <c r="G3" s="46"/>
      <c r="H3" s="46"/>
      <c r="I3" s="11"/>
      <c r="J3" s="11"/>
      <c r="K3" s="11"/>
      <c r="L3" s="11"/>
    </row>
    <row r="4" spans="1:12" ht="27.75" customHeight="1" x14ac:dyDescent="0.25">
      <c r="A4" s="11"/>
      <c r="B4" s="11"/>
      <c r="C4" s="45"/>
      <c r="D4" s="139" t="s">
        <v>163</v>
      </c>
      <c r="E4" s="139"/>
      <c r="F4" s="139"/>
      <c r="G4" s="139"/>
      <c r="H4" s="139"/>
      <c r="I4" s="139"/>
      <c r="J4" s="139"/>
      <c r="K4" s="45"/>
      <c r="L4" s="45"/>
    </row>
    <row r="5" spans="1:12" x14ac:dyDescent="0.25">
      <c r="A5" s="11"/>
      <c r="B5" s="15"/>
      <c r="C5" s="15"/>
      <c r="D5" s="15"/>
      <c r="E5" s="138" t="s">
        <v>164</v>
      </c>
      <c r="F5" s="138"/>
      <c r="G5" s="138"/>
      <c r="H5" s="138"/>
      <c r="I5" s="138"/>
      <c r="J5" s="138"/>
      <c r="K5" s="138"/>
      <c r="L5" s="138"/>
    </row>
    <row r="6" spans="1:12" x14ac:dyDescent="0.25">
      <c r="A6" s="11"/>
      <c r="B6" s="15"/>
      <c r="C6" s="15"/>
      <c r="D6" s="15"/>
      <c r="E6" s="46"/>
      <c r="F6" s="46"/>
      <c r="G6" s="46"/>
      <c r="H6" s="46"/>
      <c r="I6" s="46"/>
      <c r="J6" s="140" t="s">
        <v>160</v>
      </c>
      <c r="K6" s="140"/>
      <c r="L6" s="140"/>
    </row>
    <row r="7" spans="1:12" x14ac:dyDescent="0.25">
      <c r="A7" s="11"/>
      <c r="B7" s="12"/>
      <c r="C7" s="11" t="s">
        <v>138</v>
      </c>
      <c r="D7" s="13"/>
      <c r="E7" s="14"/>
      <c r="F7" s="11"/>
      <c r="G7" s="11"/>
      <c r="H7" s="11"/>
      <c r="I7" s="11"/>
      <c r="J7" s="11"/>
      <c r="K7" s="11"/>
      <c r="L7" s="11"/>
    </row>
    <row r="8" spans="1:12" x14ac:dyDescent="0.25">
      <c r="A8" s="11"/>
      <c r="B8" s="12"/>
      <c r="C8" s="11"/>
      <c r="D8" s="13"/>
      <c r="E8" s="14"/>
      <c r="F8" s="11"/>
      <c r="G8" s="11"/>
      <c r="H8" s="11"/>
      <c r="I8" s="11"/>
      <c r="J8" s="11"/>
      <c r="K8" s="11"/>
      <c r="L8" s="11"/>
    </row>
    <row r="9" spans="1:12" x14ac:dyDescent="0.25">
      <c r="A9" s="11"/>
      <c r="B9" s="151" t="s">
        <v>0</v>
      </c>
      <c r="C9" s="147" t="s">
        <v>1</v>
      </c>
      <c r="D9" s="148"/>
      <c r="E9" s="142" t="s">
        <v>2</v>
      </c>
      <c r="F9" s="144" t="s">
        <v>137</v>
      </c>
      <c r="G9" s="48"/>
      <c r="H9" s="48"/>
      <c r="I9" s="145" t="s">
        <v>146</v>
      </c>
      <c r="J9" s="145"/>
      <c r="K9" s="146" t="s">
        <v>147</v>
      </c>
      <c r="L9" s="146"/>
    </row>
    <row r="10" spans="1:12" x14ac:dyDescent="0.25">
      <c r="A10" s="11"/>
      <c r="B10" s="152"/>
      <c r="C10" s="149"/>
      <c r="D10" s="150"/>
      <c r="E10" s="143"/>
      <c r="F10" s="144"/>
      <c r="G10" s="48"/>
      <c r="H10" s="48"/>
      <c r="I10" s="31" t="s">
        <v>148</v>
      </c>
      <c r="J10" s="31" t="s">
        <v>149</v>
      </c>
      <c r="K10" s="31" t="s">
        <v>148</v>
      </c>
      <c r="L10" s="31" t="s">
        <v>150</v>
      </c>
    </row>
    <row r="11" spans="1:12" x14ac:dyDescent="0.25">
      <c r="A11" s="11"/>
      <c r="B11" s="47">
        <v>0</v>
      </c>
      <c r="C11" s="141">
        <v>1</v>
      </c>
      <c r="D11" s="141"/>
      <c r="E11" s="47">
        <v>2</v>
      </c>
      <c r="F11" s="47">
        <v>3</v>
      </c>
      <c r="G11" s="47"/>
      <c r="H11" s="47"/>
      <c r="I11" s="34">
        <v>4</v>
      </c>
      <c r="J11" s="34">
        <v>5</v>
      </c>
      <c r="K11" s="34">
        <v>6</v>
      </c>
      <c r="L11" s="34">
        <v>7</v>
      </c>
    </row>
    <row r="12" spans="1:12" x14ac:dyDescent="0.25">
      <c r="A12" s="11"/>
      <c r="B12" s="47">
        <v>1</v>
      </c>
      <c r="C12" s="130" t="s">
        <v>3</v>
      </c>
      <c r="D12" s="130"/>
      <c r="E12" s="52" t="s">
        <v>4</v>
      </c>
      <c r="F12" s="16">
        <v>80000</v>
      </c>
      <c r="G12" s="16">
        <v>110</v>
      </c>
      <c r="H12" s="16">
        <v>8800000</v>
      </c>
      <c r="I12" s="32"/>
      <c r="J12" s="33">
        <f>I12*F12</f>
        <v>0</v>
      </c>
      <c r="K12" s="33">
        <f>G12+I12</f>
        <v>110</v>
      </c>
      <c r="L12" s="33">
        <f>K12*F12</f>
        <v>8800000</v>
      </c>
    </row>
    <row r="13" spans="1:12" x14ac:dyDescent="0.25">
      <c r="A13" s="11"/>
      <c r="B13" s="47">
        <v>2</v>
      </c>
      <c r="C13" s="136" t="s">
        <v>5</v>
      </c>
      <c r="D13" s="136"/>
      <c r="E13" s="52" t="s">
        <v>6</v>
      </c>
      <c r="F13" s="16">
        <v>80000</v>
      </c>
      <c r="G13" s="16"/>
      <c r="H13" s="16">
        <v>0</v>
      </c>
      <c r="I13" s="32"/>
      <c r="J13" s="33">
        <f>I13*F13</f>
        <v>0</v>
      </c>
      <c r="K13" s="33">
        <f t="shared" ref="K13:K14" si="0">G13+I13</f>
        <v>0</v>
      </c>
      <c r="L13" s="33">
        <f t="shared" ref="L13:L16" si="1">K13*F13</f>
        <v>0</v>
      </c>
    </row>
    <row r="14" spans="1:12" x14ac:dyDescent="0.25">
      <c r="A14" s="11"/>
      <c r="B14" s="47">
        <v>3</v>
      </c>
      <c r="C14" s="136" t="s">
        <v>7</v>
      </c>
      <c r="D14" s="136"/>
      <c r="E14" s="52" t="s">
        <v>4</v>
      </c>
      <c r="F14" s="16">
        <v>80000</v>
      </c>
      <c r="G14" s="16">
        <v>44</v>
      </c>
      <c r="H14" s="16">
        <v>3520000</v>
      </c>
      <c r="I14" s="32">
        <v>44</v>
      </c>
      <c r="J14" s="33">
        <f>I14*F14</f>
        <v>3520000</v>
      </c>
      <c r="K14" s="33">
        <f t="shared" si="0"/>
        <v>88</v>
      </c>
      <c r="L14" s="33">
        <f t="shared" si="1"/>
        <v>7040000</v>
      </c>
    </row>
    <row r="15" spans="1:12" x14ac:dyDescent="0.25">
      <c r="A15" s="11"/>
      <c r="B15" s="47">
        <v>4</v>
      </c>
      <c r="C15" s="130" t="s">
        <v>8</v>
      </c>
      <c r="D15" s="130"/>
      <c r="E15" s="52" t="s">
        <v>4</v>
      </c>
      <c r="F15" s="16">
        <v>80000</v>
      </c>
      <c r="G15" s="16"/>
      <c r="H15" s="16">
        <v>0</v>
      </c>
      <c r="I15" s="32"/>
      <c r="J15" s="33">
        <f>I15*F15</f>
        <v>0</v>
      </c>
      <c r="K15" s="32"/>
      <c r="L15" s="33">
        <f t="shared" si="1"/>
        <v>0</v>
      </c>
    </row>
    <row r="16" spans="1:12" x14ac:dyDescent="0.25">
      <c r="A16" s="11"/>
      <c r="B16" s="47">
        <v>5</v>
      </c>
      <c r="C16" s="130" t="s">
        <v>9</v>
      </c>
      <c r="D16" s="130"/>
      <c r="E16" s="52" t="s">
        <v>4</v>
      </c>
      <c r="F16" s="16">
        <v>80000</v>
      </c>
      <c r="G16" s="16"/>
      <c r="H16" s="16">
        <v>0</v>
      </c>
      <c r="I16" s="32"/>
      <c r="J16" s="33">
        <f>I16*F16</f>
        <v>0</v>
      </c>
      <c r="K16" s="32"/>
      <c r="L16" s="33">
        <f t="shared" si="1"/>
        <v>0</v>
      </c>
    </row>
    <row r="17" spans="1:12" x14ac:dyDescent="0.25">
      <c r="A17" s="11"/>
      <c r="B17" s="47"/>
      <c r="C17" s="128" t="s">
        <v>121</v>
      </c>
      <c r="D17" s="128"/>
      <c r="E17" s="3"/>
      <c r="F17" s="18"/>
      <c r="G17" s="18"/>
      <c r="H17" s="18">
        <v>12320000</v>
      </c>
      <c r="I17" s="35"/>
      <c r="J17" s="36">
        <f>SUM(J12:J16)</f>
        <v>3520000</v>
      </c>
      <c r="K17" s="35"/>
      <c r="L17" s="36">
        <f>SUM(L12:L16)</f>
        <v>15840000</v>
      </c>
    </row>
    <row r="18" spans="1:12" x14ac:dyDescent="0.25">
      <c r="A18" s="11"/>
      <c r="B18" s="47">
        <v>6</v>
      </c>
      <c r="C18" s="130" t="s">
        <v>10</v>
      </c>
      <c r="D18" s="130"/>
      <c r="E18" s="52" t="s">
        <v>11</v>
      </c>
      <c r="F18" s="16">
        <v>10000</v>
      </c>
      <c r="G18" s="16"/>
      <c r="H18" s="16"/>
      <c r="I18" s="32"/>
      <c r="J18" s="33">
        <f t="shared" ref="J18:J28" si="2">I18*F18</f>
        <v>0</v>
      </c>
      <c r="K18" s="32"/>
      <c r="L18" s="32"/>
    </row>
    <row r="19" spans="1:12" x14ac:dyDescent="0.25">
      <c r="A19" s="11"/>
      <c r="B19" s="47">
        <v>7</v>
      </c>
      <c r="C19" s="130" t="s">
        <v>12</v>
      </c>
      <c r="D19" s="130"/>
      <c r="E19" s="52" t="s">
        <v>11</v>
      </c>
      <c r="F19" s="16">
        <v>30000</v>
      </c>
      <c r="G19" s="16"/>
      <c r="H19" s="16"/>
      <c r="I19" s="32"/>
      <c r="J19" s="33">
        <f t="shared" si="2"/>
        <v>0</v>
      </c>
      <c r="K19" s="32"/>
      <c r="L19" s="32"/>
    </row>
    <row r="20" spans="1:12" x14ac:dyDescent="0.25">
      <c r="A20" s="11"/>
      <c r="B20" s="47">
        <v>8</v>
      </c>
      <c r="C20" s="130" t="s">
        <v>13</v>
      </c>
      <c r="D20" s="130"/>
      <c r="E20" s="52" t="s">
        <v>11</v>
      </c>
      <c r="F20" s="16">
        <v>35000</v>
      </c>
      <c r="G20" s="16"/>
      <c r="H20" s="16"/>
      <c r="I20" s="32"/>
      <c r="J20" s="33">
        <f t="shared" si="2"/>
        <v>0</v>
      </c>
      <c r="K20" s="32"/>
      <c r="L20" s="32"/>
    </row>
    <row r="21" spans="1:12" x14ac:dyDescent="0.25">
      <c r="A21" s="11"/>
      <c r="B21" s="47">
        <v>9</v>
      </c>
      <c r="C21" s="130" t="s">
        <v>14</v>
      </c>
      <c r="D21" s="130"/>
      <c r="E21" s="52" t="s">
        <v>15</v>
      </c>
      <c r="F21" s="17">
        <v>40000</v>
      </c>
      <c r="G21" s="17"/>
      <c r="H21" s="17"/>
      <c r="I21" s="32"/>
      <c r="J21" s="33">
        <f t="shared" si="2"/>
        <v>0</v>
      </c>
      <c r="K21" s="32"/>
      <c r="L21" s="32"/>
    </row>
    <row r="22" spans="1:12" x14ac:dyDescent="0.25">
      <c r="A22" s="11"/>
      <c r="B22" s="47">
        <v>10</v>
      </c>
      <c r="C22" s="130" t="s">
        <v>16</v>
      </c>
      <c r="D22" s="130"/>
      <c r="E22" s="52" t="s">
        <v>17</v>
      </c>
      <c r="F22" s="16">
        <v>40000</v>
      </c>
      <c r="G22" s="16"/>
      <c r="H22" s="16"/>
      <c r="I22" s="32"/>
      <c r="J22" s="33">
        <f t="shared" si="2"/>
        <v>0</v>
      </c>
      <c r="K22" s="32"/>
      <c r="L22" s="32"/>
    </row>
    <row r="23" spans="1:12" x14ac:dyDescent="0.25">
      <c r="A23" s="11"/>
      <c r="B23" s="47">
        <v>11</v>
      </c>
      <c r="C23" s="130" t="s">
        <v>18</v>
      </c>
      <c r="D23" s="130"/>
      <c r="E23" s="52" t="s">
        <v>19</v>
      </c>
      <c r="F23" s="16">
        <v>200000</v>
      </c>
      <c r="G23" s="16"/>
      <c r="H23" s="16"/>
      <c r="I23" s="32"/>
      <c r="J23" s="33">
        <f t="shared" si="2"/>
        <v>0</v>
      </c>
      <c r="K23" s="32"/>
      <c r="L23" s="32"/>
    </row>
    <row r="24" spans="1:12" x14ac:dyDescent="0.25">
      <c r="A24" s="11"/>
      <c r="B24" s="47">
        <v>12</v>
      </c>
      <c r="C24" s="130" t="s">
        <v>20</v>
      </c>
      <c r="D24" s="130"/>
      <c r="E24" s="52" t="s">
        <v>15</v>
      </c>
      <c r="F24" s="16">
        <v>2000000</v>
      </c>
      <c r="G24" s="16"/>
      <c r="H24" s="16"/>
      <c r="I24" s="32"/>
      <c r="J24" s="33">
        <f t="shared" si="2"/>
        <v>0</v>
      </c>
      <c r="K24" s="32"/>
      <c r="L24" s="32"/>
    </row>
    <row r="25" spans="1:12" x14ac:dyDescent="0.25">
      <c r="A25" s="11"/>
      <c r="B25" s="47">
        <v>13</v>
      </c>
      <c r="C25" s="130" t="s">
        <v>21</v>
      </c>
      <c r="D25" s="130"/>
      <c r="E25" s="52" t="s">
        <v>11</v>
      </c>
      <c r="F25" s="16">
        <v>40000</v>
      </c>
      <c r="G25" s="16"/>
      <c r="H25" s="16"/>
      <c r="I25" s="32"/>
      <c r="J25" s="33">
        <f t="shared" si="2"/>
        <v>0</v>
      </c>
      <c r="K25" s="32"/>
      <c r="L25" s="32"/>
    </row>
    <row r="26" spans="1:12" x14ac:dyDescent="0.25">
      <c r="A26" s="11"/>
      <c r="B26" s="47">
        <v>14</v>
      </c>
      <c r="C26" s="130" t="s">
        <v>22</v>
      </c>
      <c r="D26" s="130"/>
      <c r="E26" s="52" t="s">
        <v>17</v>
      </c>
      <c r="F26" s="16">
        <v>96000</v>
      </c>
      <c r="G26" s="16"/>
      <c r="H26" s="16"/>
      <c r="I26" s="32"/>
      <c r="J26" s="33">
        <f t="shared" si="2"/>
        <v>0</v>
      </c>
      <c r="K26" s="32"/>
      <c r="L26" s="32"/>
    </row>
    <row r="27" spans="1:12" x14ac:dyDescent="0.25">
      <c r="A27" s="11"/>
      <c r="B27" s="47">
        <v>15</v>
      </c>
      <c r="C27" s="130" t="s">
        <v>23</v>
      </c>
      <c r="D27" s="130"/>
      <c r="E27" s="52" t="s">
        <v>131</v>
      </c>
      <c r="F27" s="16">
        <v>60000</v>
      </c>
      <c r="G27" s="16"/>
      <c r="H27" s="16"/>
      <c r="I27" s="32"/>
      <c r="J27" s="33">
        <f t="shared" si="2"/>
        <v>0</v>
      </c>
      <c r="K27" s="32"/>
      <c r="L27" s="32"/>
    </row>
    <row r="28" spans="1:12" x14ac:dyDescent="0.25">
      <c r="A28" s="11"/>
      <c r="B28" s="47">
        <v>16</v>
      </c>
      <c r="C28" s="130" t="s">
        <v>24</v>
      </c>
      <c r="D28" s="130"/>
      <c r="E28" s="52" t="s">
        <v>25</v>
      </c>
      <c r="F28" s="16">
        <v>120000</v>
      </c>
      <c r="G28" s="16"/>
      <c r="H28" s="16"/>
      <c r="I28" s="32"/>
      <c r="J28" s="33">
        <f t="shared" si="2"/>
        <v>0</v>
      </c>
      <c r="K28" s="32"/>
      <c r="L28" s="32"/>
    </row>
    <row r="29" spans="1:12" x14ac:dyDescent="0.25">
      <c r="A29" s="11"/>
      <c r="B29" s="47"/>
      <c r="C29" s="128" t="s">
        <v>122</v>
      </c>
      <c r="D29" s="128"/>
      <c r="E29" s="3"/>
      <c r="F29" s="37"/>
      <c r="G29" s="37"/>
      <c r="H29" s="37"/>
      <c r="I29" s="35"/>
      <c r="J29" s="36">
        <f>SUM(J18:J28)</f>
        <v>0</v>
      </c>
      <c r="K29" s="35"/>
      <c r="L29" s="35"/>
    </row>
    <row r="30" spans="1:12" x14ac:dyDescent="0.25">
      <c r="A30" s="11"/>
      <c r="B30" s="47">
        <v>17</v>
      </c>
      <c r="C30" s="130" t="s">
        <v>26</v>
      </c>
      <c r="D30" s="130"/>
      <c r="E30" s="4" t="s">
        <v>27</v>
      </c>
      <c r="F30" s="16">
        <v>18000</v>
      </c>
      <c r="G30" s="16"/>
      <c r="H30" s="16"/>
      <c r="I30" s="32"/>
      <c r="J30" s="33">
        <f t="shared" ref="J30:J35" si="3">I30*F30</f>
        <v>0</v>
      </c>
      <c r="K30" s="32"/>
      <c r="L30" s="32"/>
    </row>
    <row r="31" spans="1:12" x14ac:dyDescent="0.25">
      <c r="A31" s="11"/>
      <c r="B31" s="47">
        <v>18</v>
      </c>
      <c r="C31" s="130" t="s">
        <v>28</v>
      </c>
      <c r="D31" s="130"/>
      <c r="E31" s="4" t="s">
        <v>29</v>
      </c>
      <c r="F31" s="16">
        <v>17000</v>
      </c>
      <c r="G31" s="16"/>
      <c r="H31" s="16"/>
      <c r="I31" s="32"/>
      <c r="J31" s="33">
        <f t="shared" si="3"/>
        <v>0</v>
      </c>
      <c r="K31" s="32"/>
      <c r="L31" s="32"/>
    </row>
    <row r="32" spans="1:12" x14ac:dyDescent="0.25">
      <c r="A32" s="11"/>
      <c r="B32" s="47">
        <v>19</v>
      </c>
      <c r="C32" s="130" t="s">
        <v>30</v>
      </c>
      <c r="D32" s="130"/>
      <c r="E32" s="4" t="s">
        <v>27</v>
      </c>
      <c r="F32" s="16">
        <v>7500</v>
      </c>
      <c r="G32" s="16"/>
      <c r="H32" s="16"/>
      <c r="I32" s="32"/>
      <c r="J32" s="33">
        <f t="shared" si="3"/>
        <v>0</v>
      </c>
      <c r="K32" s="32"/>
      <c r="L32" s="32"/>
    </row>
    <row r="33" spans="1:12" x14ac:dyDescent="0.25">
      <c r="A33" s="11"/>
      <c r="B33" s="47">
        <v>20</v>
      </c>
      <c r="C33" s="130" t="s">
        <v>31</v>
      </c>
      <c r="D33" s="130"/>
      <c r="E33" s="4" t="s">
        <v>29</v>
      </c>
      <c r="F33" s="16">
        <v>180000</v>
      </c>
      <c r="G33" s="16"/>
      <c r="H33" s="16"/>
      <c r="I33" s="32"/>
      <c r="J33" s="33">
        <f t="shared" si="3"/>
        <v>0</v>
      </c>
      <c r="K33" s="32"/>
      <c r="L33" s="32"/>
    </row>
    <row r="34" spans="1:12" x14ac:dyDescent="0.25">
      <c r="A34" s="11"/>
      <c r="B34" s="47">
        <v>21</v>
      </c>
      <c r="C34" s="130" t="s">
        <v>32</v>
      </c>
      <c r="D34" s="130"/>
      <c r="E34" s="4" t="s">
        <v>33</v>
      </c>
      <c r="F34" s="16">
        <v>2000000</v>
      </c>
      <c r="G34" s="16"/>
      <c r="H34" s="16"/>
      <c r="I34" s="32"/>
      <c r="J34" s="33">
        <f t="shared" si="3"/>
        <v>0</v>
      </c>
      <c r="K34" s="32"/>
      <c r="L34" s="32"/>
    </row>
    <row r="35" spans="1:12" x14ac:dyDescent="0.25">
      <c r="A35" s="11"/>
      <c r="B35" s="47">
        <v>22</v>
      </c>
      <c r="C35" s="130" t="s">
        <v>34</v>
      </c>
      <c r="D35" s="130"/>
      <c r="E35" s="4" t="s">
        <v>15</v>
      </c>
      <c r="F35" s="16">
        <v>350000</v>
      </c>
      <c r="G35" s="16"/>
      <c r="H35" s="16"/>
      <c r="I35" s="32"/>
      <c r="J35" s="33">
        <f t="shared" si="3"/>
        <v>0</v>
      </c>
      <c r="K35" s="32"/>
      <c r="L35" s="32"/>
    </row>
    <row r="36" spans="1:12" x14ac:dyDescent="0.25">
      <c r="A36" s="11"/>
      <c r="B36" s="47"/>
      <c r="C36" s="128" t="s">
        <v>123</v>
      </c>
      <c r="D36" s="128"/>
      <c r="E36" s="3"/>
      <c r="F36" s="37"/>
      <c r="G36" s="37"/>
      <c r="H36" s="37"/>
      <c r="I36" s="35"/>
      <c r="J36" s="36">
        <f>SUM(J30:J35)</f>
        <v>0</v>
      </c>
      <c r="K36" s="35"/>
      <c r="L36" s="35"/>
    </row>
    <row r="37" spans="1:12" x14ac:dyDescent="0.25">
      <c r="A37" s="11"/>
      <c r="B37" s="47">
        <v>23</v>
      </c>
      <c r="C37" s="135" t="s">
        <v>35</v>
      </c>
      <c r="D37" s="135"/>
      <c r="E37" s="5" t="s">
        <v>36</v>
      </c>
      <c r="F37" s="17">
        <v>17000</v>
      </c>
      <c r="G37" s="17"/>
      <c r="H37" s="17"/>
      <c r="I37" s="32"/>
      <c r="J37" s="33">
        <f t="shared" ref="J37:J57" si="4">I37*F37</f>
        <v>0</v>
      </c>
      <c r="K37" s="32"/>
      <c r="L37" s="32"/>
    </row>
    <row r="38" spans="1:12" x14ac:dyDescent="0.25">
      <c r="A38" s="11"/>
      <c r="B38" s="47">
        <v>24</v>
      </c>
      <c r="C38" s="135" t="s">
        <v>37</v>
      </c>
      <c r="D38" s="135"/>
      <c r="E38" s="5" t="s">
        <v>38</v>
      </c>
      <c r="F38" s="17">
        <v>64000</v>
      </c>
      <c r="G38" s="17"/>
      <c r="H38" s="17"/>
      <c r="I38" s="32"/>
      <c r="J38" s="33">
        <f t="shared" si="4"/>
        <v>0</v>
      </c>
      <c r="K38" s="32"/>
      <c r="L38" s="32"/>
    </row>
    <row r="39" spans="1:12" x14ac:dyDescent="0.25">
      <c r="A39" s="11"/>
      <c r="B39" s="47">
        <v>25</v>
      </c>
      <c r="C39" s="135" t="s">
        <v>39</v>
      </c>
      <c r="D39" s="135"/>
      <c r="E39" s="5" t="s">
        <v>38</v>
      </c>
      <c r="F39" s="17">
        <v>58000</v>
      </c>
      <c r="G39" s="17"/>
      <c r="H39" s="17"/>
      <c r="I39" s="32"/>
      <c r="J39" s="33">
        <f t="shared" si="4"/>
        <v>0</v>
      </c>
      <c r="K39" s="32"/>
      <c r="L39" s="32"/>
    </row>
    <row r="40" spans="1:12" x14ac:dyDescent="0.25">
      <c r="A40" s="11"/>
      <c r="B40" s="47">
        <v>26</v>
      </c>
      <c r="C40" s="135" t="s">
        <v>40</v>
      </c>
      <c r="D40" s="135"/>
      <c r="E40" s="5" t="s">
        <v>38</v>
      </c>
      <c r="F40" s="17">
        <v>18000</v>
      </c>
      <c r="G40" s="17"/>
      <c r="H40" s="17"/>
      <c r="I40" s="32"/>
      <c r="J40" s="33">
        <f t="shared" si="4"/>
        <v>0</v>
      </c>
      <c r="K40" s="32"/>
      <c r="L40" s="32"/>
    </row>
    <row r="41" spans="1:12" x14ac:dyDescent="0.25">
      <c r="A41" s="11"/>
      <c r="B41" s="47">
        <v>27</v>
      </c>
      <c r="C41" s="135" t="s">
        <v>41</v>
      </c>
      <c r="D41" s="135"/>
      <c r="E41" s="5" t="s">
        <v>38</v>
      </c>
      <c r="F41" s="17">
        <v>15000</v>
      </c>
      <c r="G41" s="17"/>
      <c r="H41" s="17"/>
      <c r="I41" s="32"/>
      <c r="J41" s="33">
        <f t="shared" si="4"/>
        <v>0</v>
      </c>
      <c r="K41" s="32"/>
      <c r="L41" s="32"/>
    </row>
    <row r="42" spans="1:12" x14ac:dyDescent="0.25">
      <c r="A42" s="11"/>
      <c r="B42" s="47">
        <v>28</v>
      </c>
      <c r="C42" s="135" t="s">
        <v>42</v>
      </c>
      <c r="D42" s="135"/>
      <c r="E42" s="5" t="s">
        <v>38</v>
      </c>
      <c r="F42" s="17">
        <v>12000</v>
      </c>
      <c r="G42" s="17"/>
      <c r="H42" s="17"/>
      <c r="I42" s="32"/>
      <c r="J42" s="33">
        <f t="shared" si="4"/>
        <v>0</v>
      </c>
      <c r="K42" s="32"/>
      <c r="L42" s="32"/>
    </row>
    <row r="43" spans="1:12" x14ac:dyDescent="0.25">
      <c r="A43" s="11"/>
      <c r="B43" s="47">
        <v>29</v>
      </c>
      <c r="C43" s="135" t="s">
        <v>43</v>
      </c>
      <c r="D43" s="135"/>
      <c r="E43" s="5" t="s">
        <v>38</v>
      </c>
      <c r="F43" s="17">
        <v>12000</v>
      </c>
      <c r="G43" s="17"/>
      <c r="H43" s="17"/>
      <c r="I43" s="32"/>
      <c r="J43" s="33">
        <f t="shared" si="4"/>
        <v>0</v>
      </c>
      <c r="K43" s="32"/>
      <c r="L43" s="32"/>
    </row>
    <row r="44" spans="1:12" x14ac:dyDescent="0.25">
      <c r="A44" s="11"/>
      <c r="B44" s="47">
        <v>30</v>
      </c>
      <c r="C44" s="135" t="s">
        <v>44</v>
      </c>
      <c r="D44" s="135"/>
      <c r="E44" s="5" t="s">
        <v>38</v>
      </c>
      <c r="F44" s="17">
        <v>12000</v>
      </c>
      <c r="G44" s="17"/>
      <c r="H44" s="17"/>
      <c r="I44" s="32"/>
      <c r="J44" s="33">
        <f t="shared" si="4"/>
        <v>0</v>
      </c>
      <c r="K44" s="32"/>
      <c r="L44" s="32"/>
    </row>
    <row r="45" spans="1:12" x14ac:dyDescent="0.25">
      <c r="A45" s="11"/>
      <c r="B45" s="47">
        <v>31</v>
      </c>
      <c r="C45" s="135" t="s">
        <v>45</v>
      </c>
      <c r="D45" s="135"/>
      <c r="E45" s="5" t="s">
        <v>38</v>
      </c>
      <c r="F45" s="17">
        <v>8000</v>
      </c>
      <c r="G45" s="17"/>
      <c r="H45" s="17"/>
      <c r="I45" s="32"/>
      <c r="J45" s="33">
        <f t="shared" si="4"/>
        <v>0</v>
      </c>
      <c r="K45" s="32"/>
      <c r="L45" s="32"/>
    </row>
    <row r="46" spans="1:12" x14ac:dyDescent="0.25">
      <c r="A46" s="11"/>
      <c r="B46" s="47">
        <v>32</v>
      </c>
      <c r="C46" s="135" t="s">
        <v>46</v>
      </c>
      <c r="D46" s="135"/>
      <c r="E46" s="5" t="s">
        <v>38</v>
      </c>
      <c r="F46" s="17">
        <v>96000</v>
      </c>
      <c r="G46" s="17"/>
      <c r="H46" s="17"/>
      <c r="I46" s="32"/>
      <c r="J46" s="33">
        <f t="shared" si="4"/>
        <v>0</v>
      </c>
      <c r="K46" s="32"/>
      <c r="L46" s="32"/>
    </row>
    <row r="47" spans="1:12" x14ac:dyDescent="0.25">
      <c r="A47" s="11"/>
      <c r="B47" s="47">
        <v>33</v>
      </c>
      <c r="C47" s="135" t="s">
        <v>47</v>
      </c>
      <c r="D47" s="135"/>
      <c r="E47" s="5" t="s">
        <v>38</v>
      </c>
      <c r="F47" s="17">
        <v>20000</v>
      </c>
      <c r="G47" s="17"/>
      <c r="H47" s="17"/>
      <c r="I47" s="32"/>
      <c r="J47" s="33">
        <f t="shared" si="4"/>
        <v>0</v>
      </c>
      <c r="K47" s="32"/>
      <c r="L47" s="32"/>
    </row>
    <row r="48" spans="1:12" x14ac:dyDescent="0.25">
      <c r="A48" s="11"/>
      <c r="B48" s="47">
        <v>34</v>
      </c>
      <c r="C48" s="135" t="s">
        <v>48</v>
      </c>
      <c r="D48" s="135"/>
      <c r="E48" s="5" t="s">
        <v>38</v>
      </c>
      <c r="F48" s="17">
        <v>18000</v>
      </c>
      <c r="G48" s="17"/>
      <c r="H48" s="17"/>
      <c r="I48" s="32"/>
      <c r="J48" s="33">
        <f t="shared" si="4"/>
        <v>0</v>
      </c>
      <c r="K48" s="32"/>
      <c r="L48" s="32"/>
    </row>
    <row r="49" spans="1:12" x14ac:dyDescent="0.25">
      <c r="A49" s="11"/>
      <c r="B49" s="47">
        <v>35</v>
      </c>
      <c r="C49" s="135" t="s">
        <v>49</v>
      </c>
      <c r="D49" s="135"/>
      <c r="E49" s="5" t="s">
        <v>38</v>
      </c>
      <c r="F49" s="17">
        <v>16000</v>
      </c>
      <c r="G49" s="17"/>
      <c r="H49" s="17"/>
      <c r="I49" s="32"/>
      <c r="J49" s="33">
        <f t="shared" si="4"/>
        <v>0</v>
      </c>
      <c r="K49" s="32"/>
      <c r="L49" s="32"/>
    </row>
    <row r="50" spans="1:12" x14ac:dyDescent="0.25">
      <c r="A50" s="11"/>
      <c r="B50" s="47">
        <v>36</v>
      </c>
      <c r="C50" s="135" t="s">
        <v>50</v>
      </c>
      <c r="D50" s="135"/>
      <c r="E50" s="5" t="s">
        <v>38</v>
      </c>
      <c r="F50" s="17">
        <v>20000</v>
      </c>
      <c r="G50" s="17"/>
      <c r="H50" s="17"/>
      <c r="I50" s="32"/>
      <c r="J50" s="33">
        <f t="shared" si="4"/>
        <v>0</v>
      </c>
      <c r="K50" s="32"/>
      <c r="L50" s="32"/>
    </row>
    <row r="51" spans="1:12" x14ac:dyDescent="0.25">
      <c r="A51" s="11"/>
      <c r="B51" s="47">
        <v>37</v>
      </c>
      <c r="C51" s="135" t="s">
        <v>51</v>
      </c>
      <c r="D51" s="135"/>
      <c r="E51" s="5" t="s">
        <v>38</v>
      </c>
      <c r="F51" s="17">
        <v>10000</v>
      </c>
      <c r="G51" s="17"/>
      <c r="H51" s="17"/>
      <c r="I51" s="32"/>
      <c r="J51" s="33">
        <f t="shared" si="4"/>
        <v>0</v>
      </c>
      <c r="K51" s="32"/>
      <c r="L51" s="32"/>
    </row>
    <row r="52" spans="1:12" x14ac:dyDescent="0.25">
      <c r="A52" s="11"/>
      <c r="B52" s="47">
        <v>38</v>
      </c>
      <c r="C52" s="135" t="s">
        <v>52</v>
      </c>
      <c r="D52" s="135"/>
      <c r="E52" s="5" t="s">
        <v>38</v>
      </c>
      <c r="F52" s="17">
        <v>20000</v>
      </c>
      <c r="G52" s="17"/>
      <c r="H52" s="17"/>
      <c r="I52" s="32"/>
      <c r="J52" s="33">
        <f t="shared" si="4"/>
        <v>0</v>
      </c>
      <c r="K52" s="32"/>
      <c r="L52" s="32"/>
    </row>
    <row r="53" spans="1:12" x14ac:dyDescent="0.25">
      <c r="A53" s="11"/>
      <c r="B53" s="47">
        <v>39</v>
      </c>
      <c r="C53" s="135" t="s">
        <v>53</v>
      </c>
      <c r="D53" s="135"/>
      <c r="E53" s="5" t="s">
        <v>36</v>
      </c>
      <c r="F53" s="17">
        <v>22000</v>
      </c>
      <c r="G53" s="17"/>
      <c r="H53" s="17"/>
      <c r="I53" s="32"/>
      <c r="J53" s="33">
        <f t="shared" si="4"/>
        <v>0</v>
      </c>
      <c r="K53" s="32"/>
      <c r="L53" s="32"/>
    </row>
    <row r="54" spans="1:12" x14ac:dyDescent="0.25">
      <c r="A54" s="11"/>
      <c r="B54" s="47">
        <v>40</v>
      </c>
      <c r="C54" s="135" t="s">
        <v>54</v>
      </c>
      <c r="D54" s="135"/>
      <c r="E54" s="5" t="s">
        <v>36</v>
      </c>
      <c r="F54" s="17">
        <v>20000</v>
      </c>
      <c r="G54" s="17"/>
      <c r="H54" s="17"/>
      <c r="I54" s="32"/>
      <c r="J54" s="33">
        <f t="shared" si="4"/>
        <v>0</v>
      </c>
      <c r="K54" s="32"/>
      <c r="L54" s="32"/>
    </row>
    <row r="55" spans="1:12" x14ac:dyDescent="0.25">
      <c r="A55" s="11"/>
      <c r="B55" s="47">
        <v>41</v>
      </c>
      <c r="C55" s="135" t="s">
        <v>55</v>
      </c>
      <c r="D55" s="135"/>
      <c r="E55" s="5" t="s">
        <v>36</v>
      </c>
      <c r="F55" s="17">
        <v>12000</v>
      </c>
      <c r="G55" s="17"/>
      <c r="H55" s="17"/>
      <c r="I55" s="32"/>
      <c r="J55" s="33">
        <f t="shared" si="4"/>
        <v>0</v>
      </c>
      <c r="K55" s="32"/>
      <c r="L55" s="32"/>
    </row>
    <row r="56" spans="1:12" x14ac:dyDescent="0.25">
      <c r="A56" s="11"/>
      <c r="B56" s="47">
        <v>42</v>
      </c>
      <c r="C56" s="135" t="s">
        <v>56</v>
      </c>
      <c r="D56" s="135"/>
      <c r="E56" s="5" t="s">
        <v>36</v>
      </c>
      <c r="F56" s="17">
        <v>15000</v>
      </c>
      <c r="G56" s="17"/>
      <c r="H56" s="17"/>
      <c r="I56" s="32"/>
      <c r="J56" s="33">
        <f t="shared" si="4"/>
        <v>0</v>
      </c>
      <c r="K56" s="32"/>
      <c r="L56" s="32"/>
    </row>
    <row r="57" spans="1:12" x14ac:dyDescent="0.25">
      <c r="A57" s="11"/>
      <c r="B57" s="47">
        <v>43</v>
      </c>
      <c r="C57" s="135" t="s">
        <v>57</v>
      </c>
      <c r="D57" s="135"/>
      <c r="E57" s="5" t="s">
        <v>36</v>
      </c>
      <c r="F57" s="17">
        <v>118000</v>
      </c>
      <c r="G57" s="17"/>
      <c r="H57" s="17"/>
      <c r="I57" s="32"/>
      <c r="J57" s="33">
        <f t="shared" si="4"/>
        <v>0</v>
      </c>
      <c r="K57" s="32"/>
      <c r="L57" s="32"/>
    </row>
    <row r="58" spans="1:12" x14ac:dyDescent="0.25">
      <c r="A58" s="11"/>
      <c r="B58" s="47"/>
      <c r="C58" s="128" t="s">
        <v>124</v>
      </c>
      <c r="D58" s="128"/>
      <c r="E58" s="3"/>
      <c r="F58" s="37"/>
      <c r="G58" s="37"/>
      <c r="H58" s="37"/>
      <c r="I58" s="35"/>
      <c r="J58" s="36">
        <f>SUM(J37:J57)</f>
        <v>0</v>
      </c>
      <c r="K58" s="35"/>
      <c r="L58" s="35"/>
    </row>
    <row r="59" spans="1:12" x14ac:dyDescent="0.25">
      <c r="A59" s="11"/>
      <c r="B59" s="47">
        <v>44</v>
      </c>
      <c r="C59" s="130" t="s">
        <v>58</v>
      </c>
      <c r="D59" s="130"/>
      <c r="E59" s="5" t="s">
        <v>59</v>
      </c>
      <c r="F59" s="17">
        <v>550000</v>
      </c>
      <c r="G59" s="17"/>
      <c r="H59" s="17"/>
      <c r="I59" s="32"/>
      <c r="J59" s="33">
        <f>I59*F59</f>
        <v>0</v>
      </c>
      <c r="K59" s="32"/>
      <c r="L59" s="32"/>
    </row>
    <row r="60" spans="1:12" x14ac:dyDescent="0.25">
      <c r="A60" s="11"/>
      <c r="B60" s="47">
        <v>45</v>
      </c>
      <c r="C60" s="130" t="s">
        <v>60</v>
      </c>
      <c r="D60" s="130"/>
      <c r="E60" s="5" t="s">
        <v>59</v>
      </c>
      <c r="F60" s="17">
        <v>900000</v>
      </c>
      <c r="G60" s="17"/>
      <c r="H60" s="17"/>
      <c r="I60" s="32"/>
      <c r="J60" s="33">
        <f>I60*F60</f>
        <v>0</v>
      </c>
      <c r="K60" s="32"/>
      <c r="L60" s="32"/>
    </row>
    <row r="61" spans="1:12" x14ac:dyDescent="0.25">
      <c r="A61" s="11"/>
      <c r="B61" s="47"/>
      <c r="C61" s="128" t="s">
        <v>125</v>
      </c>
      <c r="D61" s="128"/>
      <c r="E61" s="3"/>
      <c r="F61" s="37"/>
      <c r="G61" s="37"/>
      <c r="H61" s="37"/>
      <c r="I61" s="35"/>
      <c r="J61" s="36">
        <f>SUM(J59:J60)</f>
        <v>0</v>
      </c>
      <c r="K61" s="35"/>
      <c r="L61" s="35"/>
    </row>
    <row r="62" spans="1:12" x14ac:dyDescent="0.25">
      <c r="A62" s="11"/>
      <c r="B62" s="47"/>
      <c r="C62" s="128" t="s">
        <v>61</v>
      </c>
      <c r="D62" s="128"/>
      <c r="E62" s="3"/>
      <c r="F62" s="37"/>
      <c r="G62" s="37"/>
      <c r="H62" s="37"/>
      <c r="I62" s="36"/>
      <c r="J62" s="36">
        <f>J61+J58+J36+J29</f>
        <v>0</v>
      </c>
      <c r="K62" s="35"/>
      <c r="L62" s="35"/>
    </row>
    <row r="63" spans="1:12" x14ac:dyDescent="0.25">
      <c r="A63" s="11"/>
      <c r="B63" s="47">
        <v>46</v>
      </c>
      <c r="C63" s="130" t="s">
        <v>62</v>
      </c>
      <c r="D63" s="130"/>
      <c r="E63" s="52" t="s">
        <v>6</v>
      </c>
      <c r="F63" s="17">
        <v>80000</v>
      </c>
      <c r="G63" s="17"/>
      <c r="H63" s="17">
        <v>0</v>
      </c>
      <c r="I63" s="32"/>
      <c r="J63" s="33">
        <f>I63*F63</f>
        <v>0</v>
      </c>
      <c r="K63" s="32"/>
      <c r="L63" s="33">
        <f>K63*F63</f>
        <v>0</v>
      </c>
    </row>
    <row r="64" spans="1:12" x14ac:dyDescent="0.25">
      <c r="A64" s="11"/>
      <c r="B64" s="47">
        <v>47</v>
      </c>
      <c r="C64" s="130" t="s">
        <v>63</v>
      </c>
      <c r="D64" s="130"/>
      <c r="E64" s="52" t="s">
        <v>6</v>
      </c>
      <c r="F64" s="17">
        <v>80000</v>
      </c>
      <c r="G64" s="17"/>
      <c r="H64" s="17">
        <v>0</v>
      </c>
      <c r="I64" s="32"/>
      <c r="J64" s="33">
        <f>I64*F64</f>
        <v>0</v>
      </c>
      <c r="K64" s="32"/>
      <c r="L64" s="33">
        <f t="shared" ref="L64:L67" si="5">K64*F64</f>
        <v>0</v>
      </c>
    </row>
    <row r="65" spans="1:12" x14ac:dyDescent="0.25">
      <c r="A65" s="11"/>
      <c r="B65" s="47">
        <v>48</v>
      </c>
      <c r="C65" s="130" t="s">
        <v>64</v>
      </c>
      <c r="D65" s="130"/>
      <c r="E65" s="52" t="s">
        <v>4</v>
      </c>
      <c r="F65" s="17">
        <v>80000</v>
      </c>
      <c r="G65" s="17">
        <v>396</v>
      </c>
      <c r="H65" s="17">
        <v>31680000</v>
      </c>
      <c r="I65" s="32">
        <v>306</v>
      </c>
      <c r="J65" s="33">
        <f>I65*F65</f>
        <v>24480000</v>
      </c>
      <c r="K65" s="33">
        <f>I65+G65</f>
        <v>702</v>
      </c>
      <c r="L65" s="33">
        <f t="shared" si="5"/>
        <v>56160000</v>
      </c>
    </row>
    <row r="66" spans="1:12" x14ac:dyDescent="0.25">
      <c r="A66" s="11"/>
      <c r="B66" s="47">
        <v>49</v>
      </c>
      <c r="C66" s="130" t="s">
        <v>65</v>
      </c>
      <c r="D66" s="130"/>
      <c r="E66" s="52" t="s">
        <v>4</v>
      </c>
      <c r="F66" s="17">
        <v>29000</v>
      </c>
      <c r="G66" s="17"/>
      <c r="H66" s="17">
        <v>0</v>
      </c>
      <c r="I66" s="32"/>
      <c r="J66" s="33">
        <f>I66*F66</f>
        <v>0</v>
      </c>
      <c r="K66" s="33">
        <f t="shared" ref="K66:K67" si="6">I66+G66</f>
        <v>0</v>
      </c>
      <c r="L66" s="33">
        <f t="shared" si="5"/>
        <v>0</v>
      </c>
    </row>
    <row r="67" spans="1:12" x14ac:dyDescent="0.25">
      <c r="A67" s="11"/>
      <c r="B67" s="47">
        <v>50</v>
      </c>
      <c r="C67" s="130" t="s">
        <v>66</v>
      </c>
      <c r="D67" s="130"/>
      <c r="E67" s="52" t="s">
        <v>67</v>
      </c>
      <c r="F67" s="17">
        <v>30000</v>
      </c>
      <c r="G67" s="17"/>
      <c r="H67" s="17">
        <v>0</v>
      </c>
      <c r="I67" s="32"/>
      <c r="J67" s="33">
        <f>I67*F67</f>
        <v>0</v>
      </c>
      <c r="K67" s="33">
        <f t="shared" si="6"/>
        <v>0</v>
      </c>
      <c r="L67" s="33">
        <f t="shared" si="5"/>
        <v>0</v>
      </c>
    </row>
    <row r="68" spans="1:12" x14ac:dyDescent="0.25">
      <c r="A68" s="11"/>
      <c r="B68" s="47"/>
      <c r="C68" s="128" t="s">
        <v>126</v>
      </c>
      <c r="D68" s="128"/>
      <c r="E68" s="6"/>
      <c r="F68" s="37"/>
      <c r="G68" s="37"/>
      <c r="H68" s="37">
        <v>31680000</v>
      </c>
      <c r="I68" s="35"/>
      <c r="J68" s="36">
        <f>SUM(J63:J67)</f>
        <v>24480000</v>
      </c>
      <c r="K68" s="35"/>
      <c r="L68" s="36">
        <f>SUM(L63:L67)</f>
        <v>56160000</v>
      </c>
    </row>
    <row r="69" spans="1:12" x14ac:dyDescent="0.25">
      <c r="A69" s="11"/>
      <c r="B69" s="47">
        <v>51</v>
      </c>
      <c r="C69" s="130" t="s">
        <v>68</v>
      </c>
      <c r="D69" s="130"/>
      <c r="E69" s="52" t="s">
        <v>69</v>
      </c>
      <c r="F69" s="17">
        <v>1200</v>
      </c>
      <c r="G69" s="17"/>
      <c r="H69" s="17">
        <v>0</v>
      </c>
      <c r="I69" s="32"/>
      <c r="J69" s="33">
        <f>I69*F69</f>
        <v>0</v>
      </c>
      <c r="K69" s="32"/>
      <c r="L69" s="33">
        <f t="shared" ref="L69:L73" si="7">K69*J69</f>
        <v>0</v>
      </c>
    </row>
    <row r="70" spans="1:12" x14ac:dyDescent="0.25">
      <c r="A70" s="11"/>
      <c r="B70" s="47">
        <v>52</v>
      </c>
      <c r="C70" s="130" t="s">
        <v>70</v>
      </c>
      <c r="D70" s="130"/>
      <c r="E70" s="52" t="s">
        <v>69</v>
      </c>
      <c r="F70" s="17">
        <v>1200</v>
      </c>
      <c r="G70" s="17"/>
      <c r="H70" s="17">
        <v>0</v>
      </c>
      <c r="I70" s="32"/>
      <c r="J70" s="33">
        <f>I70*F70</f>
        <v>0</v>
      </c>
      <c r="K70" s="32"/>
      <c r="L70" s="33">
        <f t="shared" si="7"/>
        <v>0</v>
      </c>
    </row>
    <row r="71" spans="1:12" x14ac:dyDescent="0.25">
      <c r="A71" s="11"/>
      <c r="B71" s="47">
        <v>53</v>
      </c>
      <c r="C71" s="130" t="s">
        <v>71</v>
      </c>
      <c r="D71" s="130"/>
      <c r="E71" s="52" t="s">
        <v>69</v>
      </c>
      <c r="F71" s="17">
        <v>1200</v>
      </c>
      <c r="G71" s="17"/>
      <c r="H71" s="17">
        <v>0</v>
      </c>
      <c r="I71" s="32"/>
      <c r="J71" s="33">
        <f>I71*F71</f>
        <v>0</v>
      </c>
      <c r="K71" s="32"/>
      <c r="L71" s="33">
        <f t="shared" si="7"/>
        <v>0</v>
      </c>
    </row>
    <row r="72" spans="1:12" x14ac:dyDescent="0.25">
      <c r="A72" s="11"/>
      <c r="B72" s="47">
        <v>54</v>
      </c>
      <c r="C72" s="130" t="s">
        <v>72</v>
      </c>
      <c r="D72" s="130"/>
      <c r="E72" s="52" t="s">
        <v>69</v>
      </c>
      <c r="F72" s="17">
        <v>1200</v>
      </c>
      <c r="G72" s="17"/>
      <c r="H72" s="17">
        <v>0</v>
      </c>
      <c r="I72" s="32"/>
      <c r="J72" s="33">
        <f>I72*F72</f>
        <v>0</v>
      </c>
      <c r="K72" s="32"/>
      <c r="L72" s="33">
        <f t="shared" si="7"/>
        <v>0</v>
      </c>
    </row>
    <row r="73" spans="1:12" x14ac:dyDescent="0.25">
      <c r="A73" s="11"/>
      <c r="B73" s="47">
        <v>55</v>
      </c>
      <c r="C73" s="130" t="s">
        <v>73</v>
      </c>
      <c r="D73" s="130"/>
      <c r="E73" s="52" t="s">
        <v>69</v>
      </c>
      <c r="F73" s="17">
        <v>2800</v>
      </c>
      <c r="G73" s="17"/>
      <c r="H73" s="17">
        <v>0</v>
      </c>
      <c r="I73" s="32"/>
      <c r="J73" s="33">
        <f>I73*F73</f>
        <v>0</v>
      </c>
      <c r="K73" s="32"/>
      <c r="L73" s="33">
        <f t="shared" si="7"/>
        <v>0</v>
      </c>
    </row>
    <row r="74" spans="1:12" x14ac:dyDescent="0.25">
      <c r="A74" s="11"/>
      <c r="B74" s="47"/>
      <c r="C74" s="132" t="s">
        <v>127</v>
      </c>
      <c r="D74" s="132"/>
      <c r="E74" s="51"/>
      <c r="F74" s="21"/>
      <c r="G74" s="21"/>
      <c r="H74" s="21">
        <v>0</v>
      </c>
      <c r="I74" s="35"/>
      <c r="J74" s="36">
        <f>SUM(J69:J73)</f>
        <v>0</v>
      </c>
      <c r="K74" s="35"/>
      <c r="L74" s="36">
        <f>SUM(L69:L73)</f>
        <v>0</v>
      </c>
    </row>
    <row r="75" spans="1:12" x14ac:dyDescent="0.25">
      <c r="A75" s="11"/>
      <c r="B75" s="47"/>
      <c r="C75" s="133" t="s">
        <v>74</v>
      </c>
      <c r="D75" s="133"/>
      <c r="E75" s="38"/>
      <c r="F75" s="37"/>
      <c r="G75" s="37"/>
      <c r="H75" s="37">
        <v>44000000</v>
      </c>
      <c r="I75" s="35"/>
      <c r="J75" s="36">
        <f>J74+J68+J62+J17</f>
        <v>28000000</v>
      </c>
      <c r="K75" s="35"/>
      <c r="L75" s="36">
        <f>L74+L68+L62+L17</f>
        <v>72000000</v>
      </c>
    </row>
    <row r="76" spans="1:12" x14ac:dyDescent="0.25">
      <c r="A76" s="11"/>
      <c r="B76" s="47">
        <v>56</v>
      </c>
      <c r="C76" s="130" t="s">
        <v>75</v>
      </c>
      <c r="D76" s="130"/>
      <c r="E76" s="52" t="s">
        <v>76</v>
      </c>
      <c r="F76" s="17">
        <v>40000</v>
      </c>
      <c r="G76" s="17"/>
      <c r="H76" s="17"/>
      <c r="I76" s="32"/>
      <c r="J76" s="33">
        <f>I76*F76</f>
        <v>0</v>
      </c>
      <c r="K76" s="32"/>
      <c r="L76" s="32"/>
    </row>
    <row r="77" spans="1:12" x14ac:dyDescent="0.25">
      <c r="A77" s="11"/>
      <c r="B77" s="47">
        <f>B76+1</f>
        <v>57</v>
      </c>
      <c r="C77" s="134" t="s">
        <v>77</v>
      </c>
      <c r="D77" s="134"/>
      <c r="E77" s="7" t="s">
        <v>76</v>
      </c>
      <c r="F77" s="17">
        <v>20000</v>
      </c>
      <c r="G77" s="17"/>
      <c r="H77" s="17"/>
      <c r="I77" s="32"/>
      <c r="J77" s="33">
        <f t="shared" ref="J77:J117" si="8">I77*F77</f>
        <v>0</v>
      </c>
      <c r="K77" s="32"/>
      <c r="L77" s="32"/>
    </row>
    <row r="78" spans="1:12" x14ac:dyDescent="0.25">
      <c r="A78" s="11"/>
      <c r="B78" s="47">
        <f t="shared" ref="B78:B101" si="9">B77+1</f>
        <v>58</v>
      </c>
      <c r="C78" s="134" t="s">
        <v>78</v>
      </c>
      <c r="D78" s="134"/>
      <c r="E78" s="7" t="s">
        <v>76</v>
      </c>
      <c r="F78" s="17">
        <v>50000</v>
      </c>
      <c r="G78" s="17"/>
      <c r="H78" s="17"/>
      <c r="I78" s="32"/>
      <c r="J78" s="33">
        <f t="shared" si="8"/>
        <v>0</v>
      </c>
      <c r="K78" s="32"/>
      <c r="L78" s="32"/>
    </row>
    <row r="79" spans="1:12" x14ac:dyDescent="0.25">
      <c r="A79" s="11"/>
      <c r="B79" s="47">
        <f t="shared" si="9"/>
        <v>59</v>
      </c>
      <c r="C79" s="134" t="s">
        <v>133</v>
      </c>
      <c r="D79" s="134"/>
      <c r="E79" s="7" t="s">
        <v>76</v>
      </c>
      <c r="F79" s="17">
        <v>25000</v>
      </c>
      <c r="G79" s="17"/>
      <c r="H79" s="17"/>
      <c r="I79" s="32"/>
      <c r="J79" s="33">
        <f t="shared" si="8"/>
        <v>0</v>
      </c>
      <c r="K79" s="32"/>
      <c r="L79" s="32"/>
    </row>
    <row r="80" spans="1:12" x14ac:dyDescent="0.25">
      <c r="A80" s="11"/>
      <c r="B80" s="47">
        <f t="shared" si="9"/>
        <v>60</v>
      </c>
      <c r="C80" s="134" t="s">
        <v>134</v>
      </c>
      <c r="D80" s="134"/>
      <c r="E80" s="7" t="s">
        <v>76</v>
      </c>
      <c r="F80" s="17">
        <v>22000</v>
      </c>
      <c r="G80" s="17"/>
      <c r="H80" s="17"/>
      <c r="I80" s="32"/>
      <c r="J80" s="33">
        <f t="shared" si="8"/>
        <v>0</v>
      </c>
      <c r="K80" s="32"/>
      <c r="L80" s="32"/>
    </row>
    <row r="81" spans="1:12" x14ac:dyDescent="0.25">
      <c r="A81" s="11"/>
      <c r="B81" s="47">
        <f t="shared" si="9"/>
        <v>61</v>
      </c>
      <c r="C81" s="134" t="s">
        <v>79</v>
      </c>
      <c r="D81" s="134"/>
      <c r="E81" s="7" t="s">
        <v>76</v>
      </c>
      <c r="F81" s="17">
        <v>16000</v>
      </c>
      <c r="G81" s="17"/>
      <c r="H81" s="17"/>
      <c r="I81" s="32"/>
      <c r="J81" s="33">
        <f t="shared" si="8"/>
        <v>0</v>
      </c>
      <c r="K81" s="32"/>
      <c r="L81" s="32"/>
    </row>
    <row r="82" spans="1:12" x14ac:dyDescent="0.25">
      <c r="A82" s="11"/>
      <c r="B82" s="47">
        <f t="shared" si="9"/>
        <v>62</v>
      </c>
      <c r="C82" s="134" t="s">
        <v>80</v>
      </c>
      <c r="D82" s="134"/>
      <c r="E82" s="7" t="s">
        <v>76</v>
      </c>
      <c r="F82" s="17">
        <v>16000</v>
      </c>
      <c r="G82" s="17"/>
      <c r="H82" s="17"/>
      <c r="I82" s="32"/>
      <c r="J82" s="33">
        <f t="shared" si="8"/>
        <v>0</v>
      </c>
      <c r="K82" s="32"/>
      <c r="L82" s="32"/>
    </row>
    <row r="83" spans="1:12" x14ac:dyDescent="0.25">
      <c r="A83" s="11"/>
      <c r="B83" s="47">
        <f t="shared" si="9"/>
        <v>63</v>
      </c>
      <c r="C83" s="134" t="s">
        <v>81</v>
      </c>
      <c r="D83" s="134"/>
      <c r="E83" s="7" t="s">
        <v>76</v>
      </c>
      <c r="F83" s="17">
        <v>18000</v>
      </c>
      <c r="G83" s="17"/>
      <c r="H83" s="17"/>
      <c r="I83" s="32"/>
      <c r="J83" s="33">
        <f t="shared" si="8"/>
        <v>0</v>
      </c>
      <c r="K83" s="32"/>
      <c r="L83" s="32"/>
    </row>
    <row r="84" spans="1:12" x14ac:dyDescent="0.25">
      <c r="A84" s="11"/>
      <c r="B84" s="47">
        <f t="shared" si="9"/>
        <v>64</v>
      </c>
      <c r="C84" s="134" t="s">
        <v>82</v>
      </c>
      <c r="D84" s="134"/>
      <c r="E84" s="7" t="s">
        <v>76</v>
      </c>
      <c r="F84" s="17">
        <v>60000</v>
      </c>
      <c r="G84" s="17"/>
      <c r="H84" s="17"/>
      <c r="I84" s="32"/>
      <c r="J84" s="33">
        <f t="shared" si="8"/>
        <v>0</v>
      </c>
      <c r="K84" s="32"/>
      <c r="L84" s="32"/>
    </row>
    <row r="85" spans="1:12" x14ac:dyDescent="0.25">
      <c r="A85" s="11"/>
      <c r="B85" s="47">
        <f t="shared" si="9"/>
        <v>65</v>
      </c>
      <c r="C85" s="134" t="s">
        <v>83</v>
      </c>
      <c r="D85" s="134"/>
      <c r="E85" s="7" t="s">
        <v>76</v>
      </c>
      <c r="F85" s="17">
        <v>38000</v>
      </c>
      <c r="G85" s="17"/>
      <c r="H85" s="17"/>
      <c r="I85" s="32"/>
      <c r="J85" s="33">
        <f t="shared" si="8"/>
        <v>0</v>
      </c>
      <c r="K85" s="32"/>
      <c r="L85" s="32"/>
    </row>
    <row r="86" spans="1:12" x14ac:dyDescent="0.25">
      <c r="A86" s="11"/>
      <c r="B86" s="47">
        <f t="shared" si="9"/>
        <v>66</v>
      </c>
      <c r="C86" s="134" t="s">
        <v>84</v>
      </c>
      <c r="D86" s="134"/>
      <c r="E86" s="7" t="s">
        <v>76</v>
      </c>
      <c r="F86" s="17">
        <v>45000</v>
      </c>
      <c r="G86" s="17"/>
      <c r="H86" s="17"/>
      <c r="I86" s="32"/>
      <c r="J86" s="33">
        <f t="shared" si="8"/>
        <v>0</v>
      </c>
      <c r="K86" s="32"/>
      <c r="L86" s="32"/>
    </row>
    <row r="87" spans="1:12" x14ac:dyDescent="0.25">
      <c r="A87" s="11"/>
      <c r="B87" s="47">
        <f t="shared" si="9"/>
        <v>67</v>
      </c>
      <c r="C87" s="134" t="s">
        <v>85</v>
      </c>
      <c r="D87" s="134"/>
      <c r="E87" s="7" t="s">
        <v>76</v>
      </c>
      <c r="F87" s="17">
        <v>35000</v>
      </c>
      <c r="G87" s="17"/>
      <c r="H87" s="17"/>
      <c r="I87" s="32"/>
      <c r="J87" s="33">
        <f t="shared" si="8"/>
        <v>0</v>
      </c>
      <c r="K87" s="32"/>
      <c r="L87" s="32"/>
    </row>
    <row r="88" spans="1:12" x14ac:dyDescent="0.25">
      <c r="A88" s="11"/>
      <c r="B88" s="47">
        <f t="shared" si="9"/>
        <v>68</v>
      </c>
      <c r="C88" s="134" t="s">
        <v>86</v>
      </c>
      <c r="D88" s="134"/>
      <c r="E88" s="7" t="s">
        <v>76</v>
      </c>
      <c r="F88" s="17">
        <v>300000</v>
      </c>
      <c r="G88" s="17"/>
      <c r="H88" s="17"/>
      <c r="I88" s="32"/>
      <c r="J88" s="33">
        <f t="shared" si="8"/>
        <v>0</v>
      </c>
      <c r="K88" s="32"/>
      <c r="L88" s="32"/>
    </row>
    <row r="89" spans="1:12" x14ac:dyDescent="0.25">
      <c r="A89" s="11"/>
      <c r="B89" s="47">
        <f t="shared" si="9"/>
        <v>69</v>
      </c>
      <c r="C89" s="134" t="s">
        <v>87</v>
      </c>
      <c r="D89" s="134"/>
      <c r="E89" s="7" t="s">
        <v>76</v>
      </c>
      <c r="F89" s="17">
        <v>55000</v>
      </c>
      <c r="G89" s="17"/>
      <c r="H89" s="17"/>
      <c r="I89" s="32"/>
      <c r="J89" s="33">
        <f t="shared" si="8"/>
        <v>0</v>
      </c>
      <c r="K89" s="32"/>
      <c r="L89" s="32"/>
    </row>
    <row r="90" spans="1:12" x14ac:dyDescent="0.25">
      <c r="A90" s="11"/>
      <c r="B90" s="47">
        <f t="shared" si="9"/>
        <v>70</v>
      </c>
      <c r="C90" s="130" t="s">
        <v>88</v>
      </c>
      <c r="D90" s="130"/>
      <c r="E90" s="7" t="s">
        <v>76</v>
      </c>
      <c r="F90" s="17">
        <v>100000</v>
      </c>
      <c r="G90" s="17"/>
      <c r="H90" s="17"/>
      <c r="I90" s="32"/>
      <c r="J90" s="33">
        <f t="shared" si="8"/>
        <v>0</v>
      </c>
      <c r="K90" s="32"/>
      <c r="L90" s="32"/>
    </row>
    <row r="91" spans="1:12" x14ac:dyDescent="0.25">
      <c r="A91" s="11"/>
      <c r="B91" s="47">
        <f t="shared" si="9"/>
        <v>71</v>
      </c>
      <c r="C91" s="130" t="s">
        <v>89</v>
      </c>
      <c r="D91" s="130"/>
      <c r="E91" s="7" t="s">
        <v>76</v>
      </c>
      <c r="F91" s="17">
        <v>200000</v>
      </c>
      <c r="G91" s="17"/>
      <c r="H91" s="17"/>
      <c r="I91" s="32"/>
      <c r="J91" s="33">
        <f t="shared" si="8"/>
        <v>0</v>
      </c>
      <c r="K91" s="32"/>
      <c r="L91" s="32"/>
    </row>
    <row r="92" spans="1:12" x14ac:dyDescent="0.25">
      <c r="A92" s="11"/>
      <c r="B92" s="47">
        <f t="shared" si="9"/>
        <v>72</v>
      </c>
      <c r="C92" s="130" t="s">
        <v>90</v>
      </c>
      <c r="D92" s="130"/>
      <c r="E92" s="7" t="s">
        <v>76</v>
      </c>
      <c r="F92" s="17">
        <v>56000</v>
      </c>
      <c r="G92" s="17"/>
      <c r="H92" s="17"/>
      <c r="I92" s="32"/>
      <c r="J92" s="33">
        <f t="shared" si="8"/>
        <v>0</v>
      </c>
      <c r="K92" s="32"/>
      <c r="L92" s="32"/>
    </row>
    <row r="93" spans="1:12" x14ac:dyDescent="0.25">
      <c r="A93" s="11"/>
      <c r="B93" s="47">
        <f t="shared" si="9"/>
        <v>73</v>
      </c>
      <c r="C93" s="134" t="s">
        <v>91</v>
      </c>
      <c r="D93" s="134"/>
      <c r="E93" s="7" t="s">
        <v>76</v>
      </c>
      <c r="F93" s="17">
        <v>51500</v>
      </c>
      <c r="G93" s="17"/>
      <c r="H93" s="17"/>
      <c r="I93" s="32"/>
      <c r="J93" s="33">
        <f t="shared" si="8"/>
        <v>0</v>
      </c>
      <c r="K93" s="32"/>
      <c r="L93" s="32"/>
    </row>
    <row r="94" spans="1:12" x14ac:dyDescent="0.25">
      <c r="A94" s="11"/>
      <c r="B94" s="47">
        <f t="shared" si="9"/>
        <v>74</v>
      </c>
      <c r="C94" s="130" t="s">
        <v>92</v>
      </c>
      <c r="D94" s="130"/>
      <c r="E94" s="7" t="s">
        <v>76</v>
      </c>
      <c r="F94" s="17">
        <v>48000</v>
      </c>
      <c r="G94" s="17"/>
      <c r="H94" s="17"/>
      <c r="I94" s="32"/>
      <c r="J94" s="33">
        <f t="shared" si="8"/>
        <v>0</v>
      </c>
      <c r="K94" s="32"/>
      <c r="L94" s="32"/>
    </row>
    <row r="95" spans="1:12" x14ac:dyDescent="0.25">
      <c r="A95" s="11"/>
      <c r="B95" s="47">
        <f t="shared" si="9"/>
        <v>75</v>
      </c>
      <c r="C95" s="131" t="s">
        <v>93</v>
      </c>
      <c r="D95" s="50" t="s">
        <v>94</v>
      </c>
      <c r="E95" s="7" t="s">
        <v>38</v>
      </c>
      <c r="F95" s="17">
        <v>32946</v>
      </c>
      <c r="G95" s="17"/>
      <c r="H95" s="17"/>
      <c r="I95" s="32"/>
      <c r="J95" s="33">
        <f t="shared" si="8"/>
        <v>0</v>
      </c>
      <c r="K95" s="32"/>
      <c r="L95" s="32"/>
    </row>
    <row r="96" spans="1:12" x14ac:dyDescent="0.25">
      <c r="A96" s="11"/>
      <c r="B96" s="47">
        <f t="shared" si="9"/>
        <v>76</v>
      </c>
      <c r="C96" s="131"/>
      <c r="D96" s="50" t="s">
        <v>95</v>
      </c>
      <c r="E96" s="7" t="s">
        <v>38</v>
      </c>
      <c r="F96" s="17">
        <v>246228</v>
      </c>
      <c r="G96" s="17"/>
      <c r="H96" s="17"/>
      <c r="I96" s="32"/>
      <c r="J96" s="33">
        <f t="shared" si="8"/>
        <v>0</v>
      </c>
      <c r="K96" s="32"/>
      <c r="L96" s="32"/>
    </row>
    <row r="97" spans="1:12" x14ac:dyDescent="0.25">
      <c r="A97" s="11"/>
      <c r="B97" s="47">
        <f t="shared" si="9"/>
        <v>77</v>
      </c>
      <c r="C97" s="131"/>
      <c r="D97" s="50" t="s">
        <v>96</v>
      </c>
      <c r="E97" s="7" t="s">
        <v>38</v>
      </c>
      <c r="F97" s="17">
        <v>305949</v>
      </c>
      <c r="G97" s="17"/>
      <c r="H97" s="17"/>
      <c r="I97" s="32"/>
      <c r="J97" s="33">
        <f t="shared" si="8"/>
        <v>0</v>
      </c>
      <c r="K97" s="32"/>
      <c r="L97" s="32"/>
    </row>
    <row r="98" spans="1:12" x14ac:dyDescent="0.25">
      <c r="A98" s="11"/>
      <c r="B98" s="47">
        <f t="shared" si="9"/>
        <v>78</v>
      </c>
      <c r="C98" s="131"/>
      <c r="D98" s="50" t="s">
        <v>97</v>
      </c>
      <c r="E98" s="7" t="s">
        <v>38</v>
      </c>
      <c r="F98" s="17">
        <v>131478</v>
      </c>
      <c r="G98" s="17"/>
      <c r="H98" s="17"/>
      <c r="I98" s="32"/>
      <c r="J98" s="33">
        <f t="shared" si="8"/>
        <v>0</v>
      </c>
      <c r="K98" s="32"/>
      <c r="L98" s="32"/>
    </row>
    <row r="99" spans="1:12" x14ac:dyDescent="0.25">
      <c r="A99" s="11"/>
      <c r="B99" s="47">
        <f t="shared" si="9"/>
        <v>79</v>
      </c>
      <c r="C99" s="130" t="s">
        <v>98</v>
      </c>
      <c r="D99" s="130"/>
      <c r="E99" s="52" t="s">
        <v>76</v>
      </c>
      <c r="F99" s="17">
        <v>68000</v>
      </c>
      <c r="G99" s="17"/>
      <c r="H99" s="17"/>
      <c r="I99" s="32"/>
      <c r="J99" s="33">
        <f t="shared" si="8"/>
        <v>0</v>
      </c>
      <c r="K99" s="32"/>
      <c r="L99" s="32"/>
    </row>
    <row r="100" spans="1:12" x14ac:dyDescent="0.25">
      <c r="A100" s="11"/>
      <c r="B100" s="47">
        <f t="shared" si="9"/>
        <v>80</v>
      </c>
      <c r="C100" s="130" t="s">
        <v>99</v>
      </c>
      <c r="D100" s="130"/>
      <c r="E100" s="52" t="s">
        <v>76</v>
      </c>
      <c r="F100" s="17">
        <v>250000</v>
      </c>
      <c r="G100" s="17"/>
      <c r="H100" s="17"/>
      <c r="I100" s="32"/>
      <c r="J100" s="33">
        <f t="shared" si="8"/>
        <v>0</v>
      </c>
      <c r="K100" s="32"/>
      <c r="L100" s="32"/>
    </row>
    <row r="101" spans="1:12" x14ac:dyDescent="0.25">
      <c r="A101" s="11"/>
      <c r="B101" s="47">
        <f t="shared" si="9"/>
        <v>81</v>
      </c>
      <c r="C101" s="130" t="s">
        <v>100</v>
      </c>
      <c r="D101" s="130"/>
      <c r="E101" s="52" t="s">
        <v>76</v>
      </c>
      <c r="F101" s="17">
        <v>360000</v>
      </c>
      <c r="G101" s="17"/>
      <c r="H101" s="17"/>
      <c r="I101" s="32"/>
      <c r="J101" s="33">
        <f t="shared" si="8"/>
        <v>0</v>
      </c>
      <c r="K101" s="32"/>
      <c r="L101" s="32"/>
    </row>
    <row r="102" spans="1:12" x14ac:dyDescent="0.25">
      <c r="A102" s="11"/>
      <c r="B102" s="47"/>
      <c r="C102" s="128" t="s">
        <v>128</v>
      </c>
      <c r="D102" s="128"/>
      <c r="E102" s="3"/>
      <c r="F102" s="18"/>
      <c r="G102" s="18"/>
      <c r="H102" s="18"/>
      <c r="I102" s="35"/>
      <c r="J102" s="36">
        <f>SUM(J76:J101)</f>
        <v>0</v>
      </c>
      <c r="K102" s="35"/>
      <c r="L102" s="35"/>
    </row>
    <row r="103" spans="1:12" x14ac:dyDescent="0.25">
      <c r="A103" s="11"/>
      <c r="B103" s="47">
        <v>82</v>
      </c>
      <c r="C103" s="131" t="s">
        <v>118</v>
      </c>
      <c r="D103" s="49" t="s">
        <v>119</v>
      </c>
      <c r="E103" s="52" t="s">
        <v>76</v>
      </c>
      <c r="F103" s="17">
        <v>9000</v>
      </c>
      <c r="G103" s="17"/>
      <c r="H103" s="17"/>
      <c r="I103" s="32"/>
      <c r="J103" s="33">
        <f t="shared" si="8"/>
        <v>0</v>
      </c>
      <c r="K103" s="32"/>
      <c r="L103" s="32"/>
    </row>
    <row r="104" spans="1:12" x14ac:dyDescent="0.25">
      <c r="A104" s="11"/>
      <c r="B104" s="47">
        <v>83</v>
      </c>
      <c r="C104" s="131"/>
      <c r="D104" s="49" t="s">
        <v>120</v>
      </c>
      <c r="E104" s="52" t="s">
        <v>76</v>
      </c>
      <c r="F104" s="17">
        <v>6000</v>
      </c>
      <c r="G104" s="17"/>
      <c r="H104" s="17"/>
      <c r="I104" s="32"/>
      <c r="J104" s="33">
        <f t="shared" si="8"/>
        <v>0</v>
      </c>
      <c r="K104" s="32"/>
      <c r="L104" s="32"/>
    </row>
    <row r="105" spans="1:12" x14ac:dyDescent="0.25">
      <c r="A105" s="11"/>
      <c r="B105" s="47"/>
      <c r="C105" s="128" t="s">
        <v>129</v>
      </c>
      <c r="D105" s="128"/>
      <c r="E105" s="3"/>
      <c r="F105" s="18"/>
      <c r="G105" s="18"/>
      <c r="H105" s="18"/>
      <c r="I105" s="35"/>
      <c r="J105" s="36">
        <f>SUM(J103:J104)</f>
        <v>0</v>
      </c>
      <c r="K105" s="35"/>
      <c r="L105" s="35"/>
    </row>
    <row r="106" spans="1:12" x14ac:dyDescent="0.25">
      <c r="A106" s="11"/>
      <c r="B106" s="47"/>
      <c r="C106" s="128" t="s">
        <v>101</v>
      </c>
      <c r="D106" s="128"/>
      <c r="E106" s="3"/>
      <c r="F106" s="18"/>
      <c r="G106" s="18"/>
      <c r="H106" s="18"/>
      <c r="I106" s="35"/>
      <c r="J106" s="36">
        <f>J105+J102</f>
        <v>0</v>
      </c>
      <c r="K106" s="35"/>
      <c r="L106" s="35"/>
    </row>
    <row r="107" spans="1:12" x14ac:dyDescent="0.25">
      <c r="A107" s="11"/>
      <c r="B107" s="47">
        <v>84</v>
      </c>
      <c r="C107" s="129" t="s">
        <v>114</v>
      </c>
      <c r="D107" s="129"/>
      <c r="E107" s="52" t="s">
        <v>117</v>
      </c>
      <c r="F107" s="20">
        <v>182100</v>
      </c>
      <c r="G107" s="20">
        <v>2</v>
      </c>
      <c r="H107" s="20">
        <v>364200</v>
      </c>
      <c r="I107" s="32"/>
      <c r="J107" s="33">
        <f t="shared" si="8"/>
        <v>0</v>
      </c>
      <c r="K107" s="33">
        <f>G107+I107</f>
        <v>2</v>
      </c>
      <c r="L107" s="33">
        <f>K107*F107</f>
        <v>364200</v>
      </c>
    </row>
    <row r="108" spans="1:12" x14ac:dyDescent="0.25">
      <c r="A108" s="11"/>
      <c r="B108" s="47">
        <v>85</v>
      </c>
      <c r="C108" s="129" t="s">
        <v>115</v>
      </c>
      <c r="D108" s="129"/>
      <c r="E108" s="52" t="s">
        <v>117</v>
      </c>
      <c r="F108" s="20">
        <v>182100</v>
      </c>
      <c r="G108" s="20">
        <v>2</v>
      </c>
      <c r="H108" s="20">
        <v>364200</v>
      </c>
      <c r="I108" s="32"/>
      <c r="J108" s="33">
        <f t="shared" si="8"/>
        <v>0</v>
      </c>
      <c r="K108" s="33">
        <f t="shared" ref="K108:K109" si="10">G108+I108</f>
        <v>2</v>
      </c>
      <c r="L108" s="33">
        <f t="shared" ref="L108:L109" si="11">K108*F108</f>
        <v>364200</v>
      </c>
    </row>
    <row r="109" spans="1:12" x14ac:dyDescent="0.25">
      <c r="A109" s="11"/>
      <c r="B109" s="47">
        <v>86</v>
      </c>
      <c r="C109" s="129" t="s">
        <v>116</v>
      </c>
      <c r="D109" s="129"/>
      <c r="E109" s="52" t="s">
        <v>117</v>
      </c>
      <c r="F109" s="20">
        <v>137500</v>
      </c>
      <c r="G109" s="20">
        <v>1</v>
      </c>
      <c r="H109" s="20">
        <v>137500</v>
      </c>
      <c r="I109" s="32"/>
      <c r="J109" s="33">
        <f t="shared" si="8"/>
        <v>0</v>
      </c>
      <c r="K109" s="33">
        <f t="shared" si="10"/>
        <v>1</v>
      </c>
      <c r="L109" s="33">
        <f t="shared" si="11"/>
        <v>137500</v>
      </c>
    </row>
    <row r="110" spans="1:12" x14ac:dyDescent="0.25">
      <c r="A110" s="11"/>
      <c r="B110" s="47"/>
      <c r="C110" s="128" t="s">
        <v>135</v>
      </c>
      <c r="D110" s="128"/>
      <c r="E110" s="3"/>
      <c r="F110" s="19"/>
      <c r="G110" s="19"/>
      <c r="H110" s="19">
        <v>865900</v>
      </c>
      <c r="I110" s="35"/>
      <c r="J110" s="36">
        <f>SUM(J107:J109)</f>
        <v>0</v>
      </c>
      <c r="K110" s="35"/>
      <c r="L110" s="36">
        <f>SUM(L107:L109)</f>
        <v>865900</v>
      </c>
    </row>
    <row r="111" spans="1:12" x14ac:dyDescent="0.25">
      <c r="A111" s="11"/>
      <c r="B111" s="47">
        <v>87</v>
      </c>
      <c r="C111" s="130" t="s">
        <v>102</v>
      </c>
      <c r="D111" s="130"/>
      <c r="E111" s="52" t="s">
        <v>103</v>
      </c>
      <c r="F111" s="17"/>
      <c r="G111" s="17">
        <v>0</v>
      </c>
      <c r="H111" s="17">
        <v>0</v>
      </c>
      <c r="I111" s="32"/>
      <c r="J111" s="33">
        <f t="shared" si="8"/>
        <v>0</v>
      </c>
      <c r="K111" s="32">
        <f>I111</f>
        <v>0</v>
      </c>
      <c r="L111" s="33">
        <f>K111*F111</f>
        <v>0</v>
      </c>
    </row>
    <row r="112" spans="1:12" x14ac:dyDescent="0.25">
      <c r="A112" s="11"/>
      <c r="B112" s="47">
        <v>88</v>
      </c>
      <c r="C112" s="130" t="s">
        <v>104</v>
      </c>
      <c r="D112" s="130"/>
      <c r="E112" s="52" t="s">
        <v>103</v>
      </c>
      <c r="F112" s="17"/>
      <c r="G112" s="17">
        <v>0</v>
      </c>
      <c r="H112" s="17">
        <v>0</v>
      </c>
      <c r="I112" s="32"/>
      <c r="J112" s="33">
        <f t="shared" si="8"/>
        <v>0</v>
      </c>
      <c r="K112" s="32">
        <f t="shared" ref="K112:K116" si="12">I112</f>
        <v>0</v>
      </c>
      <c r="L112" s="33">
        <f t="shared" ref="L112:L117" si="13">K112*F112</f>
        <v>0</v>
      </c>
    </row>
    <row r="113" spans="1:12" x14ac:dyDescent="0.25">
      <c r="A113" s="11"/>
      <c r="B113" s="47">
        <v>89</v>
      </c>
      <c r="C113" s="130" t="s">
        <v>105</v>
      </c>
      <c r="D113" s="130"/>
      <c r="E113" s="52" t="s">
        <v>103</v>
      </c>
      <c r="F113" s="17"/>
      <c r="G113" s="17">
        <v>0</v>
      </c>
      <c r="H113" s="17">
        <v>0</v>
      </c>
      <c r="I113" s="32"/>
      <c r="J113" s="33">
        <f t="shared" si="8"/>
        <v>0</v>
      </c>
      <c r="K113" s="32">
        <f t="shared" si="12"/>
        <v>0</v>
      </c>
      <c r="L113" s="33">
        <f t="shared" si="13"/>
        <v>0</v>
      </c>
    </row>
    <row r="114" spans="1:12" x14ac:dyDescent="0.25">
      <c r="A114" s="11"/>
      <c r="B114" s="47">
        <v>90</v>
      </c>
      <c r="C114" s="130" t="s">
        <v>106</v>
      </c>
      <c r="D114" s="130"/>
      <c r="E114" s="52" t="s">
        <v>103</v>
      </c>
      <c r="F114" s="17"/>
      <c r="G114" s="17">
        <v>0</v>
      </c>
      <c r="H114" s="17">
        <v>0</v>
      </c>
      <c r="I114" s="32"/>
      <c r="J114" s="33">
        <f t="shared" si="8"/>
        <v>0</v>
      </c>
      <c r="K114" s="32">
        <f t="shared" si="12"/>
        <v>0</v>
      </c>
      <c r="L114" s="33">
        <f t="shared" si="13"/>
        <v>0</v>
      </c>
    </row>
    <row r="115" spans="1:12" x14ac:dyDescent="0.25">
      <c r="A115" s="11"/>
      <c r="B115" s="47">
        <v>91</v>
      </c>
      <c r="C115" s="130" t="s">
        <v>107</v>
      </c>
      <c r="D115" s="130"/>
      <c r="E115" s="52" t="s">
        <v>103</v>
      </c>
      <c r="F115" s="17"/>
      <c r="G115" s="17">
        <v>0</v>
      </c>
      <c r="H115" s="17">
        <v>0</v>
      </c>
      <c r="I115" s="32"/>
      <c r="J115" s="33">
        <f t="shared" si="8"/>
        <v>0</v>
      </c>
      <c r="K115" s="32">
        <f t="shared" si="12"/>
        <v>0</v>
      </c>
      <c r="L115" s="33">
        <f t="shared" si="13"/>
        <v>0</v>
      </c>
    </row>
    <row r="116" spans="1:12" x14ac:dyDescent="0.25">
      <c r="A116" s="11"/>
      <c r="B116" s="47">
        <v>92</v>
      </c>
      <c r="C116" s="130" t="s">
        <v>108</v>
      </c>
      <c r="D116" s="130"/>
      <c r="E116" s="52" t="s">
        <v>103</v>
      </c>
      <c r="F116" s="17"/>
      <c r="G116" s="17">
        <v>0</v>
      </c>
      <c r="H116" s="17">
        <v>0</v>
      </c>
      <c r="I116" s="32"/>
      <c r="J116" s="33">
        <f t="shared" si="8"/>
        <v>0</v>
      </c>
      <c r="K116" s="32">
        <f t="shared" si="12"/>
        <v>0</v>
      </c>
      <c r="L116" s="33">
        <f t="shared" si="13"/>
        <v>0</v>
      </c>
    </row>
    <row r="117" spans="1:12" x14ac:dyDescent="0.25">
      <c r="A117" s="11"/>
      <c r="B117" s="47">
        <v>93</v>
      </c>
      <c r="C117" s="130" t="s">
        <v>132</v>
      </c>
      <c r="D117" s="130"/>
      <c r="E117" s="52" t="s">
        <v>109</v>
      </c>
      <c r="F117" s="17">
        <v>59000</v>
      </c>
      <c r="G117" s="17">
        <v>72</v>
      </c>
      <c r="H117" s="17">
        <v>4248000</v>
      </c>
      <c r="I117" s="32">
        <v>72</v>
      </c>
      <c r="J117" s="33">
        <f t="shared" si="8"/>
        <v>4248000</v>
      </c>
      <c r="K117" s="33">
        <f>G117+I117</f>
        <v>144</v>
      </c>
      <c r="L117" s="33">
        <f t="shared" si="13"/>
        <v>8496000</v>
      </c>
    </row>
    <row r="118" spans="1:12" x14ac:dyDescent="0.25">
      <c r="A118" s="11"/>
      <c r="B118" s="47"/>
      <c r="C118" s="128" t="s">
        <v>130</v>
      </c>
      <c r="D118" s="128"/>
      <c r="E118" s="3"/>
      <c r="F118" s="18"/>
      <c r="G118" s="18"/>
      <c r="H118" s="18">
        <v>4248000</v>
      </c>
      <c r="I118" s="35"/>
      <c r="J118" s="36">
        <f>SUM(J111:J117)</f>
        <v>4248000</v>
      </c>
      <c r="K118" s="35"/>
      <c r="L118" s="36">
        <f>SUM(L111:L117)</f>
        <v>8496000</v>
      </c>
    </row>
    <row r="119" spans="1:12" x14ac:dyDescent="0.25">
      <c r="A119" s="11"/>
      <c r="B119" s="47"/>
      <c r="C119" s="132" t="s">
        <v>110</v>
      </c>
      <c r="D119" s="132"/>
      <c r="E119" s="51"/>
      <c r="F119" s="21"/>
      <c r="G119" s="21"/>
      <c r="H119" s="21">
        <v>5113900</v>
      </c>
      <c r="I119" s="35"/>
      <c r="J119" s="36">
        <f>J118+J110+J106</f>
        <v>4248000</v>
      </c>
      <c r="K119" s="35"/>
      <c r="L119" s="36">
        <f>L118+L110+L106</f>
        <v>9361900</v>
      </c>
    </row>
    <row r="120" spans="1:12" x14ac:dyDescent="0.25">
      <c r="A120" s="11"/>
      <c r="B120" s="47">
        <v>94</v>
      </c>
      <c r="C120" s="130" t="s">
        <v>111</v>
      </c>
      <c r="D120" s="130"/>
      <c r="E120" s="52"/>
      <c r="F120" s="17"/>
      <c r="G120" s="17"/>
      <c r="H120" s="17"/>
      <c r="I120" s="32"/>
      <c r="J120" s="32"/>
      <c r="K120" s="32"/>
      <c r="L120" s="32"/>
    </row>
    <row r="121" spans="1:12" x14ac:dyDescent="0.25">
      <c r="A121" s="11"/>
      <c r="B121" s="47"/>
      <c r="C121" s="133" t="s">
        <v>112</v>
      </c>
      <c r="D121" s="133"/>
      <c r="E121" s="51"/>
      <c r="F121" s="21"/>
      <c r="G121" s="21"/>
      <c r="H121" s="21">
        <v>49113900</v>
      </c>
      <c r="I121" s="35"/>
      <c r="J121" s="36">
        <f>J119+J75</f>
        <v>32248000</v>
      </c>
      <c r="K121" s="35"/>
      <c r="L121" s="36">
        <f>L119+L75</f>
        <v>81361900</v>
      </c>
    </row>
    <row r="122" spans="1:12" x14ac:dyDescent="0.25">
      <c r="A122" s="11"/>
      <c r="B122" s="47">
        <v>95</v>
      </c>
      <c r="C122" s="130" t="s">
        <v>113</v>
      </c>
      <c r="D122" s="130"/>
      <c r="E122" s="52"/>
      <c r="F122" s="17"/>
      <c r="G122" s="17"/>
      <c r="H122" s="17">
        <v>4911390</v>
      </c>
      <c r="I122" s="32"/>
      <c r="J122" s="40">
        <f>J121*0.1</f>
        <v>3224800</v>
      </c>
      <c r="K122" s="32"/>
      <c r="L122" s="43">
        <f>L121*0.1</f>
        <v>8136190</v>
      </c>
    </row>
    <row r="123" spans="1:12" x14ac:dyDescent="0.25">
      <c r="A123" s="11"/>
      <c r="B123" s="52"/>
      <c r="C123" s="133"/>
      <c r="D123" s="133"/>
      <c r="E123" s="51"/>
      <c r="F123" s="21"/>
      <c r="G123" s="21"/>
      <c r="H123" s="21">
        <v>54025290</v>
      </c>
      <c r="I123" s="39"/>
      <c r="J123" s="41">
        <f>J121+J122</f>
        <v>35472800</v>
      </c>
      <c r="K123" s="35"/>
      <c r="L123" s="44">
        <f>L121+L122</f>
        <v>89498090</v>
      </c>
    </row>
    <row r="124" spans="1:12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 x14ac:dyDescent="0.25">
      <c r="A125" s="11"/>
      <c r="B125" s="11"/>
      <c r="C125" s="22" t="s">
        <v>139</v>
      </c>
      <c r="D125" s="23"/>
      <c r="E125" s="23"/>
      <c r="F125" s="23"/>
      <c r="G125" s="23"/>
      <c r="H125" s="23"/>
      <c r="I125" s="11"/>
      <c r="J125" s="11"/>
      <c r="K125" s="11"/>
      <c r="L125" s="11"/>
    </row>
    <row r="126" spans="1:12" x14ac:dyDescent="0.25">
      <c r="A126" s="11"/>
      <c r="B126" s="11"/>
      <c r="C126" s="23"/>
      <c r="D126" s="24" t="s">
        <v>144</v>
      </c>
      <c r="E126" s="24"/>
      <c r="F126" s="23"/>
      <c r="G126" s="23"/>
      <c r="H126" s="23"/>
      <c r="I126" s="11"/>
      <c r="J126" s="11"/>
      <c r="K126" s="11" t="s">
        <v>153</v>
      </c>
      <c r="L126" s="11"/>
    </row>
    <row r="127" spans="1:12" x14ac:dyDescent="0.25">
      <c r="A127" s="11"/>
      <c r="B127" s="11"/>
      <c r="C127" s="23"/>
      <c r="D127" s="24"/>
      <c r="E127" s="24"/>
      <c r="F127" s="23"/>
      <c r="G127" s="23"/>
      <c r="H127" s="23"/>
      <c r="I127" s="11"/>
      <c r="J127" s="11"/>
      <c r="K127" s="11"/>
      <c r="L127" s="11"/>
    </row>
    <row r="128" spans="1:12" x14ac:dyDescent="0.25">
      <c r="A128" s="11"/>
      <c r="B128" s="11"/>
      <c r="C128" s="23"/>
      <c r="D128" s="24" t="s">
        <v>140</v>
      </c>
      <c r="E128" s="24"/>
      <c r="F128" s="23"/>
      <c r="G128" s="23"/>
      <c r="H128" s="23"/>
      <c r="I128" s="11"/>
      <c r="J128" s="11"/>
      <c r="K128" s="11" t="s">
        <v>154</v>
      </c>
      <c r="L128" s="11"/>
    </row>
    <row r="129" spans="1:12" x14ac:dyDescent="0.25">
      <c r="A129" s="11"/>
      <c r="B129" s="11"/>
      <c r="C129" s="23"/>
      <c r="D129" s="25"/>
      <c r="E129" s="26"/>
      <c r="F129" s="23"/>
      <c r="G129" s="23"/>
      <c r="H129" s="23"/>
      <c r="I129" s="11"/>
      <c r="J129" s="11"/>
      <c r="K129" s="11"/>
      <c r="L129" s="11"/>
    </row>
    <row r="130" spans="1:12" x14ac:dyDescent="0.25">
      <c r="A130" s="11"/>
      <c r="B130" s="11"/>
      <c r="C130" s="23"/>
      <c r="D130" s="24" t="s">
        <v>141</v>
      </c>
      <c r="E130" s="24"/>
      <c r="F130" s="23"/>
      <c r="G130" s="23"/>
      <c r="H130" s="23"/>
      <c r="I130" s="11"/>
      <c r="J130" s="11"/>
      <c r="K130" s="11" t="s">
        <v>155</v>
      </c>
      <c r="L130" s="11"/>
    </row>
    <row r="131" spans="1:12" x14ac:dyDescent="0.25">
      <c r="A131" s="11"/>
      <c r="B131" s="11"/>
      <c r="C131" s="27"/>
      <c r="D131" s="27"/>
      <c r="E131" s="27"/>
      <c r="F131" s="27"/>
      <c r="G131" s="27"/>
      <c r="H131" s="27"/>
      <c r="I131" s="11"/>
      <c r="J131" s="11"/>
      <c r="K131" s="11"/>
      <c r="L131" s="11"/>
    </row>
    <row r="132" spans="1:12" x14ac:dyDescent="0.25">
      <c r="A132" s="11"/>
      <c r="B132" s="11"/>
      <c r="C132" s="22" t="s">
        <v>142</v>
      </c>
      <c r="D132" s="23" t="s">
        <v>145</v>
      </c>
      <c r="E132" s="11"/>
      <c r="F132" s="11"/>
      <c r="G132" s="11"/>
      <c r="H132" s="11"/>
      <c r="I132" s="11"/>
      <c r="J132" s="11"/>
      <c r="K132" s="11" t="s">
        <v>156</v>
      </c>
      <c r="L132" s="11"/>
    </row>
    <row r="133" spans="1:12" x14ac:dyDescent="0.25">
      <c r="A133" s="11"/>
      <c r="B133" s="11"/>
      <c r="C133" s="22"/>
      <c r="D133" s="27"/>
      <c r="E133" s="27"/>
      <c r="F133" s="11"/>
      <c r="G133" s="11"/>
      <c r="H133" s="11"/>
      <c r="I133" s="11"/>
      <c r="J133" s="11"/>
      <c r="K133" s="11"/>
      <c r="L133" s="11"/>
    </row>
    <row r="134" spans="1:12" x14ac:dyDescent="0.25">
      <c r="A134" s="11"/>
      <c r="B134" s="11"/>
      <c r="C134" s="28" t="s">
        <v>143</v>
      </c>
      <c r="D134" s="42"/>
      <c r="E134" s="27"/>
      <c r="F134" s="11"/>
      <c r="G134" s="11"/>
      <c r="H134" s="11"/>
      <c r="I134" s="11"/>
      <c r="J134" s="11"/>
      <c r="K134" s="11"/>
      <c r="L134" s="11"/>
    </row>
    <row r="135" spans="1:12" x14ac:dyDescent="0.25">
      <c r="A135" s="11"/>
      <c r="B135" s="11"/>
      <c r="C135" s="22"/>
      <c r="D135" s="27"/>
      <c r="E135" s="27"/>
      <c r="F135" s="11"/>
      <c r="G135" s="11"/>
      <c r="H135" s="11"/>
      <c r="I135" s="11"/>
      <c r="J135" s="11"/>
      <c r="K135" s="11"/>
      <c r="L135" s="11"/>
    </row>
    <row r="136" spans="1:12" x14ac:dyDescent="0.25">
      <c r="A136" s="11"/>
      <c r="B136" s="11"/>
      <c r="C136" s="27"/>
      <c r="D136" s="11" t="s">
        <v>151</v>
      </c>
      <c r="E136" s="11"/>
      <c r="F136" s="11"/>
      <c r="G136" s="11"/>
      <c r="H136" s="11"/>
      <c r="I136" s="11"/>
      <c r="J136" s="11"/>
      <c r="K136" s="11" t="s">
        <v>157</v>
      </c>
      <c r="L136" s="11"/>
    </row>
    <row r="137" spans="1:12" x14ac:dyDescent="0.25">
      <c r="A137" s="11"/>
      <c r="B137" s="11"/>
      <c r="C137" s="11"/>
      <c r="D137" s="11" t="s">
        <v>152</v>
      </c>
      <c r="E137" s="11"/>
      <c r="F137" s="11"/>
      <c r="G137" s="11"/>
      <c r="H137" s="11"/>
      <c r="I137" s="11"/>
      <c r="J137" s="11"/>
      <c r="K137" s="11" t="s">
        <v>158</v>
      </c>
      <c r="L137" s="11"/>
    </row>
    <row r="138" spans="1:12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2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1:12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</sheetData>
  <mergeCells count="121">
    <mergeCell ref="C123:D123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5:C98"/>
    <mergeCell ref="C99:D99"/>
    <mergeCell ref="C100:D100"/>
    <mergeCell ref="C101:D101"/>
    <mergeCell ref="C102:D102"/>
    <mergeCell ref="C103:C104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B9:B10"/>
    <mergeCell ref="C9:D10"/>
    <mergeCell ref="E9:E10"/>
    <mergeCell ref="F9:F10"/>
    <mergeCell ref="I9:J9"/>
    <mergeCell ref="K9:L9"/>
    <mergeCell ref="B1:L1"/>
    <mergeCell ref="B2:L2"/>
    <mergeCell ref="B3:F3"/>
    <mergeCell ref="D4:J4"/>
    <mergeCell ref="E5:L5"/>
    <mergeCell ref="J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7D6D-4845-4EA7-B14A-E02D36051425}">
  <dimension ref="B1:L137"/>
  <sheetViews>
    <sheetView topLeftCell="A108" workbookViewId="0">
      <selection activeCell="F150" sqref="F150"/>
    </sheetView>
  </sheetViews>
  <sheetFormatPr defaultColWidth="8.85546875" defaultRowHeight="12.75" x14ac:dyDescent="0.2"/>
  <cols>
    <col min="1" max="1" width="8.85546875" style="11"/>
    <col min="2" max="2" width="4.28515625" style="11" bestFit="1" customWidth="1"/>
    <col min="3" max="3" width="8.85546875" style="11"/>
    <col min="4" max="4" width="34.5703125" style="11" customWidth="1"/>
    <col min="5" max="5" width="10.140625" style="11" bestFit="1" customWidth="1"/>
    <col min="6" max="6" width="10.28515625" style="11" bestFit="1" customWidth="1"/>
    <col min="7" max="7" width="10.28515625" style="11" hidden="1" customWidth="1"/>
    <col min="8" max="8" width="11.42578125" style="11" hidden="1" customWidth="1"/>
    <col min="9" max="9" width="8.85546875" style="11"/>
    <col min="10" max="10" width="12.85546875" style="11" bestFit="1" customWidth="1"/>
    <col min="11" max="11" width="8.85546875" style="11"/>
    <col min="12" max="12" width="12.85546875" style="11" bestFit="1" customWidth="1"/>
    <col min="13" max="16384" width="8.85546875" style="11"/>
  </cols>
  <sheetData>
    <row r="1" spans="2:12" x14ac:dyDescent="0.2">
      <c r="B1" s="137" t="s">
        <v>136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2:12" x14ac:dyDescent="0.2">
      <c r="B2" s="138" t="s">
        <v>162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7.15" customHeight="1" x14ac:dyDescent="0.2">
      <c r="B3" s="138"/>
      <c r="C3" s="138"/>
      <c r="D3" s="138"/>
      <c r="E3" s="138"/>
      <c r="F3" s="138"/>
      <c r="G3" s="46"/>
      <c r="H3" s="46"/>
    </row>
    <row r="4" spans="2:12" ht="27.75" customHeight="1" x14ac:dyDescent="0.2">
      <c r="C4" s="45"/>
      <c r="D4" s="139" t="s">
        <v>165</v>
      </c>
      <c r="E4" s="139"/>
      <c r="F4" s="139"/>
      <c r="G4" s="139"/>
      <c r="H4" s="139"/>
      <c r="I4" s="139"/>
      <c r="J4" s="139"/>
      <c r="K4" s="45"/>
      <c r="L4" s="45"/>
    </row>
    <row r="5" spans="2:12" ht="11.25" customHeight="1" x14ac:dyDescent="0.2">
      <c r="B5" s="15"/>
      <c r="C5" s="15"/>
      <c r="D5" s="15"/>
      <c r="E5" s="138" t="s">
        <v>166</v>
      </c>
      <c r="F5" s="138"/>
      <c r="G5" s="138"/>
      <c r="H5" s="138"/>
      <c r="I5" s="138"/>
      <c r="J5" s="138"/>
      <c r="K5" s="138"/>
      <c r="L5" s="138"/>
    </row>
    <row r="6" spans="2:12" ht="12" customHeight="1" x14ac:dyDescent="0.2">
      <c r="B6" s="15"/>
      <c r="C6" s="15"/>
      <c r="D6" s="15"/>
      <c r="E6" s="46"/>
      <c r="F6" s="46"/>
      <c r="G6" s="46"/>
      <c r="H6" s="46"/>
      <c r="I6" s="46"/>
      <c r="J6" s="140" t="s">
        <v>160</v>
      </c>
      <c r="K6" s="140"/>
      <c r="L6" s="140"/>
    </row>
    <row r="7" spans="2:12" x14ac:dyDescent="0.2">
      <c r="B7" s="12"/>
      <c r="C7" s="11" t="s">
        <v>167</v>
      </c>
      <c r="D7" s="13"/>
      <c r="E7" s="14"/>
    </row>
    <row r="8" spans="2:12" ht="6" customHeight="1" x14ac:dyDescent="0.2">
      <c r="B8" s="12"/>
      <c r="D8" s="13"/>
      <c r="E8" s="14"/>
    </row>
    <row r="9" spans="2:12" x14ac:dyDescent="0.2">
      <c r="B9" s="153" t="s">
        <v>0</v>
      </c>
      <c r="C9" s="155" t="s">
        <v>1</v>
      </c>
      <c r="D9" s="156"/>
      <c r="E9" s="159" t="s">
        <v>2</v>
      </c>
      <c r="F9" s="161" t="s">
        <v>137</v>
      </c>
      <c r="G9" s="54"/>
      <c r="H9" s="54"/>
      <c r="I9" s="162" t="s">
        <v>146</v>
      </c>
      <c r="J9" s="162"/>
      <c r="K9" s="163" t="s">
        <v>147</v>
      </c>
      <c r="L9" s="163"/>
    </row>
    <row r="10" spans="2:12" x14ac:dyDescent="0.2">
      <c r="B10" s="154"/>
      <c r="C10" s="157"/>
      <c r="D10" s="158"/>
      <c r="E10" s="160"/>
      <c r="F10" s="161"/>
      <c r="G10" s="54"/>
      <c r="H10" s="54"/>
      <c r="I10" s="51" t="s">
        <v>148</v>
      </c>
      <c r="J10" s="51" t="s">
        <v>149</v>
      </c>
      <c r="K10" s="51" t="s">
        <v>148</v>
      </c>
      <c r="L10" s="51" t="s">
        <v>150</v>
      </c>
    </row>
    <row r="11" spans="2:12" x14ac:dyDescent="0.2">
      <c r="B11" s="47">
        <v>0</v>
      </c>
      <c r="C11" s="141">
        <v>1</v>
      </c>
      <c r="D11" s="141"/>
      <c r="E11" s="47">
        <v>2</v>
      </c>
      <c r="F11" s="47">
        <v>3</v>
      </c>
      <c r="G11" s="47"/>
      <c r="H11" s="47"/>
      <c r="I11" s="34">
        <v>4</v>
      </c>
      <c r="J11" s="34">
        <v>5</v>
      </c>
      <c r="K11" s="34">
        <v>6</v>
      </c>
      <c r="L11" s="34">
        <v>7</v>
      </c>
    </row>
    <row r="12" spans="2:12" x14ac:dyDescent="0.2">
      <c r="B12" s="47">
        <v>1</v>
      </c>
      <c r="C12" s="130" t="s">
        <v>3</v>
      </c>
      <c r="D12" s="130"/>
      <c r="E12" s="52" t="s">
        <v>4</v>
      </c>
      <c r="F12" s="16">
        <v>80000</v>
      </c>
      <c r="G12" s="16">
        <v>110</v>
      </c>
      <c r="H12" s="16">
        <v>8800000</v>
      </c>
      <c r="I12" s="32"/>
      <c r="J12" s="33">
        <f>I12*F12</f>
        <v>0</v>
      </c>
      <c r="K12" s="33">
        <f>G12+I12</f>
        <v>110</v>
      </c>
      <c r="L12" s="33">
        <f>K12*F12</f>
        <v>8800000</v>
      </c>
    </row>
    <row r="13" spans="2:12" x14ac:dyDescent="0.2">
      <c r="B13" s="47">
        <v>2</v>
      </c>
      <c r="C13" s="136" t="s">
        <v>5</v>
      </c>
      <c r="D13" s="136"/>
      <c r="E13" s="52" t="s">
        <v>6</v>
      </c>
      <c r="F13" s="16">
        <v>80000</v>
      </c>
      <c r="G13" s="16">
        <v>0</v>
      </c>
      <c r="H13" s="16">
        <v>0</v>
      </c>
      <c r="I13" s="32"/>
      <c r="J13" s="33">
        <f>I13*F13</f>
        <v>0</v>
      </c>
      <c r="K13" s="33">
        <f t="shared" ref="K13:K16" si="0">G13+I13</f>
        <v>0</v>
      </c>
      <c r="L13" s="33">
        <f t="shared" ref="L13:L16" si="1">K13*F13</f>
        <v>0</v>
      </c>
    </row>
    <row r="14" spans="2:12" x14ac:dyDescent="0.2">
      <c r="B14" s="47">
        <v>3</v>
      </c>
      <c r="C14" s="136" t="s">
        <v>7</v>
      </c>
      <c r="D14" s="136"/>
      <c r="E14" s="52" t="s">
        <v>4</v>
      </c>
      <c r="F14" s="16">
        <v>80000</v>
      </c>
      <c r="G14" s="16">
        <v>88</v>
      </c>
      <c r="H14" s="16">
        <v>7040000</v>
      </c>
      <c r="I14" s="32">
        <v>44</v>
      </c>
      <c r="J14" s="33">
        <f>I14*F14</f>
        <v>3520000</v>
      </c>
      <c r="K14" s="33">
        <f t="shared" si="0"/>
        <v>132</v>
      </c>
      <c r="L14" s="33">
        <f t="shared" si="1"/>
        <v>10560000</v>
      </c>
    </row>
    <row r="15" spans="2:12" ht="12.75" customHeight="1" x14ac:dyDescent="0.2">
      <c r="B15" s="47">
        <v>4</v>
      </c>
      <c r="C15" s="130" t="s">
        <v>8</v>
      </c>
      <c r="D15" s="130"/>
      <c r="E15" s="52" t="s">
        <v>4</v>
      </c>
      <c r="F15" s="16">
        <v>80000</v>
      </c>
      <c r="G15" s="16"/>
      <c r="H15" s="16">
        <v>0</v>
      </c>
      <c r="I15" s="32">
        <v>110</v>
      </c>
      <c r="J15" s="33">
        <f>I15*F15</f>
        <v>8800000</v>
      </c>
      <c r="K15" s="33">
        <f t="shared" si="0"/>
        <v>110</v>
      </c>
      <c r="L15" s="33">
        <f t="shared" si="1"/>
        <v>8800000</v>
      </c>
    </row>
    <row r="16" spans="2:12" ht="13.5" customHeight="1" x14ac:dyDescent="0.2">
      <c r="B16" s="47">
        <v>5</v>
      </c>
      <c r="C16" s="130" t="s">
        <v>9</v>
      </c>
      <c r="D16" s="130"/>
      <c r="E16" s="52" t="s">
        <v>4</v>
      </c>
      <c r="F16" s="16">
        <v>80000</v>
      </c>
      <c r="G16" s="16"/>
      <c r="H16" s="16">
        <v>0</v>
      </c>
      <c r="I16" s="32"/>
      <c r="J16" s="33">
        <f>I16*F16</f>
        <v>0</v>
      </c>
      <c r="K16" s="33">
        <f t="shared" si="0"/>
        <v>0</v>
      </c>
      <c r="L16" s="33">
        <f t="shared" si="1"/>
        <v>0</v>
      </c>
    </row>
    <row r="17" spans="2:12" x14ac:dyDescent="0.2">
      <c r="B17" s="47"/>
      <c r="C17" s="128" t="s">
        <v>121</v>
      </c>
      <c r="D17" s="128"/>
      <c r="E17" s="3"/>
      <c r="F17" s="18"/>
      <c r="G17" s="18"/>
      <c r="H17" s="18">
        <v>15840000</v>
      </c>
      <c r="I17" s="35"/>
      <c r="J17" s="36">
        <f>SUM(J12:J16)</f>
        <v>12320000</v>
      </c>
      <c r="K17" s="35"/>
      <c r="L17" s="36">
        <f>SUM(L12:L16)</f>
        <v>28160000</v>
      </c>
    </row>
    <row r="18" spans="2:12" ht="18" hidden="1" customHeight="1" x14ac:dyDescent="0.2">
      <c r="B18" s="47">
        <v>6</v>
      </c>
      <c r="C18" s="130" t="s">
        <v>10</v>
      </c>
      <c r="D18" s="130"/>
      <c r="E18" s="52" t="s">
        <v>11</v>
      </c>
      <c r="F18" s="16">
        <v>10000</v>
      </c>
      <c r="G18" s="16"/>
      <c r="H18" s="16"/>
      <c r="I18" s="32"/>
      <c r="J18" s="33">
        <f t="shared" ref="J18:J28" si="2">I18*F18</f>
        <v>0</v>
      </c>
      <c r="K18" s="32"/>
      <c r="L18" s="32"/>
    </row>
    <row r="19" spans="2:12" ht="18" hidden="1" customHeight="1" x14ac:dyDescent="0.2">
      <c r="B19" s="47">
        <v>7</v>
      </c>
      <c r="C19" s="130" t="s">
        <v>12</v>
      </c>
      <c r="D19" s="130"/>
      <c r="E19" s="52" t="s">
        <v>11</v>
      </c>
      <c r="F19" s="16">
        <v>30000</v>
      </c>
      <c r="G19" s="16"/>
      <c r="H19" s="16"/>
      <c r="I19" s="32"/>
      <c r="J19" s="33">
        <f t="shared" si="2"/>
        <v>0</v>
      </c>
      <c r="K19" s="32"/>
      <c r="L19" s="32"/>
    </row>
    <row r="20" spans="2:12" ht="20.25" hidden="1" customHeight="1" x14ac:dyDescent="0.2">
      <c r="B20" s="47">
        <v>8</v>
      </c>
      <c r="C20" s="130" t="s">
        <v>13</v>
      </c>
      <c r="D20" s="130"/>
      <c r="E20" s="52" t="s">
        <v>11</v>
      </c>
      <c r="F20" s="16">
        <v>35000</v>
      </c>
      <c r="G20" s="16"/>
      <c r="H20" s="16"/>
      <c r="I20" s="32"/>
      <c r="J20" s="33">
        <f t="shared" si="2"/>
        <v>0</v>
      </c>
      <c r="K20" s="32"/>
      <c r="L20" s="32"/>
    </row>
    <row r="21" spans="2:12" ht="21.75" hidden="1" customHeight="1" x14ac:dyDescent="0.2">
      <c r="B21" s="47">
        <v>9</v>
      </c>
      <c r="C21" s="130" t="s">
        <v>14</v>
      </c>
      <c r="D21" s="130"/>
      <c r="E21" s="52" t="s">
        <v>15</v>
      </c>
      <c r="F21" s="17">
        <v>40000</v>
      </c>
      <c r="G21" s="17"/>
      <c r="H21" s="17"/>
      <c r="I21" s="32"/>
      <c r="J21" s="33">
        <f t="shared" si="2"/>
        <v>0</v>
      </c>
      <c r="K21" s="32"/>
      <c r="L21" s="32"/>
    </row>
    <row r="22" spans="2:12" ht="15.75" hidden="1" customHeight="1" x14ac:dyDescent="0.2">
      <c r="B22" s="47">
        <v>10</v>
      </c>
      <c r="C22" s="130" t="s">
        <v>16</v>
      </c>
      <c r="D22" s="130"/>
      <c r="E22" s="52" t="s">
        <v>17</v>
      </c>
      <c r="F22" s="16">
        <v>40000</v>
      </c>
      <c r="G22" s="16"/>
      <c r="H22" s="16"/>
      <c r="I22" s="32"/>
      <c r="J22" s="33">
        <f t="shared" si="2"/>
        <v>0</v>
      </c>
      <c r="K22" s="32"/>
      <c r="L22" s="32"/>
    </row>
    <row r="23" spans="2:12" ht="19.5" hidden="1" customHeight="1" x14ac:dyDescent="0.2">
      <c r="B23" s="47">
        <v>11</v>
      </c>
      <c r="C23" s="130" t="s">
        <v>18</v>
      </c>
      <c r="D23" s="130"/>
      <c r="E23" s="52" t="s">
        <v>19</v>
      </c>
      <c r="F23" s="16">
        <v>200000</v>
      </c>
      <c r="G23" s="16"/>
      <c r="H23" s="16"/>
      <c r="I23" s="32"/>
      <c r="J23" s="33">
        <f t="shared" si="2"/>
        <v>0</v>
      </c>
      <c r="K23" s="32"/>
      <c r="L23" s="32"/>
    </row>
    <row r="24" spans="2:12" ht="16.5" hidden="1" customHeight="1" x14ac:dyDescent="0.2">
      <c r="B24" s="47">
        <v>12</v>
      </c>
      <c r="C24" s="130" t="s">
        <v>20</v>
      </c>
      <c r="D24" s="130"/>
      <c r="E24" s="52" t="s">
        <v>15</v>
      </c>
      <c r="F24" s="16">
        <v>2000000</v>
      </c>
      <c r="G24" s="16"/>
      <c r="H24" s="16"/>
      <c r="I24" s="32"/>
      <c r="J24" s="33">
        <f t="shared" si="2"/>
        <v>0</v>
      </c>
      <c r="K24" s="32"/>
      <c r="L24" s="32"/>
    </row>
    <row r="25" spans="2:12" ht="20.25" hidden="1" customHeight="1" x14ac:dyDescent="0.2">
      <c r="B25" s="47">
        <v>13</v>
      </c>
      <c r="C25" s="130" t="s">
        <v>21</v>
      </c>
      <c r="D25" s="130"/>
      <c r="E25" s="52" t="s">
        <v>11</v>
      </c>
      <c r="F25" s="16">
        <v>40000</v>
      </c>
      <c r="G25" s="16"/>
      <c r="H25" s="16"/>
      <c r="I25" s="32"/>
      <c r="J25" s="33">
        <f t="shared" si="2"/>
        <v>0</v>
      </c>
      <c r="K25" s="32"/>
      <c r="L25" s="32"/>
    </row>
    <row r="26" spans="2:12" ht="18.75" hidden="1" customHeight="1" x14ac:dyDescent="0.2">
      <c r="B26" s="47">
        <v>14</v>
      </c>
      <c r="C26" s="130" t="s">
        <v>22</v>
      </c>
      <c r="D26" s="130"/>
      <c r="E26" s="52" t="s">
        <v>17</v>
      </c>
      <c r="F26" s="16">
        <v>96000</v>
      </c>
      <c r="G26" s="16"/>
      <c r="H26" s="16"/>
      <c r="I26" s="32"/>
      <c r="J26" s="33">
        <f t="shared" si="2"/>
        <v>0</v>
      </c>
      <c r="K26" s="32"/>
      <c r="L26" s="32"/>
    </row>
    <row r="27" spans="2:12" ht="21" hidden="1" customHeight="1" x14ac:dyDescent="0.2">
      <c r="B27" s="47">
        <v>15</v>
      </c>
      <c r="C27" s="130" t="s">
        <v>23</v>
      </c>
      <c r="D27" s="130"/>
      <c r="E27" s="52" t="s">
        <v>131</v>
      </c>
      <c r="F27" s="16">
        <v>60000</v>
      </c>
      <c r="G27" s="16"/>
      <c r="H27" s="16"/>
      <c r="I27" s="32"/>
      <c r="J27" s="33">
        <f t="shared" si="2"/>
        <v>0</v>
      </c>
      <c r="K27" s="32"/>
      <c r="L27" s="32"/>
    </row>
    <row r="28" spans="2:12" ht="16.5" hidden="1" customHeight="1" x14ac:dyDescent="0.2">
      <c r="B28" s="47">
        <v>16</v>
      </c>
      <c r="C28" s="130" t="s">
        <v>24</v>
      </c>
      <c r="D28" s="130"/>
      <c r="E28" s="52" t="s">
        <v>25</v>
      </c>
      <c r="F28" s="16">
        <v>120000</v>
      </c>
      <c r="G28" s="16"/>
      <c r="H28" s="16"/>
      <c r="I28" s="32"/>
      <c r="J28" s="33">
        <f t="shared" si="2"/>
        <v>0</v>
      </c>
      <c r="K28" s="32"/>
      <c r="L28" s="32"/>
    </row>
    <row r="29" spans="2:12" ht="21" hidden="1" customHeight="1" x14ac:dyDescent="0.2">
      <c r="B29" s="47"/>
      <c r="C29" s="128" t="s">
        <v>122</v>
      </c>
      <c r="D29" s="128"/>
      <c r="E29" s="3"/>
      <c r="F29" s="37"/>
      <c r="G29" s="37"/>
      <c r="H29" s="37"/>
      <c r="I29" s="35"/>
      <c r="J29" s="36">
        <f>SUM(J18:J28)</f>
        <v>0</v>
      </c>
      <c r="K29" s="35"/>
      <c r="L29" s="35"/>
    </row>
    <row r="30" spans="2:12" ht="18.75" hidden="1" customHeight="1" x14ac:dyDescent="0.2">
      <c r="B30" s="47">
        <v>17</v>
      </c>
      <c r="C30" s="130" t="s">
        <v>26</v>
      </c>
      <c r="D30" s="130"/>
      <c r="E30" s="4" t="s">
        <v>27</v>
      </c>
      <c r="F30" s="16">
        <v>18000</v>
      </c>
      <c r="G30" s="16"/>
      <c r="H30" s="16"/>
      <c r="I30" s="32"/>
      <c r="J30" s="33">
        <f t="shared" ref="J30:J35" si="3">I30*F30</f>
        <v>0</v>
      </c>
      <c r="K30" s="32"/>
      <c r="L30" s="32"/>
    </row>
    <row r="31" spans="2:12" ht="18" hidden="1" customHeight="1" x14ac:dyDescent="0.2">
      <c r="B31" s="47">
        <v>18</v>
      </c>
      <c r="C31" s="130" t="s">
        <v>28</v>
      </c>
      <c r="D31" s="130"/>
      <c r="E31" s="4" t="s">
        <v>29</v>
      </c>
      <c r="F31" s="16">
        <v>17000</v>
      </c>
      <c r="G31" s="16"/>
      <c r="H31" s="16"/>
      <c r="I31" s="32"/>
      <c r="J31" s="33">
        <f t="shared" si="3"/>
        <v>0</v>
      </c>
      <c r="K31" s="32"/>
      <c r="L31" s="32"/>
    </row>
    <row r="32" spans="2:12" ht="17.25" hidden="1" customHeight="1" x14ac:dyDescent="0.2">
      <c r="B32" s="47">
        <v>19</v>
      </c>
      <c r="C32" s="130" t="s">
        <v>30</v>
      </c>
      <c r="D32" s="130"/>
      <c r="E32" s="4" t="s">
        <v>27</v>
      </c>
      <c r="F32" s="16">
        <v>7500</v>
      </c>
      <c r="G32" s="16"/>
      <c r="H32" s="16"/>
      <c r="I32" s="32"/>
      <c r="J32" s="33">
        <f t="shared" si="3"/>
        <v>0</v>
      </c>
      <c r="K32" s="32"/>
      <c r="L32" s="32"/>
    </row>
    <row r="33" spans="2:12" ht="15" hidden="1" customHeight="1" x14ac:dyDescent="0.2">
      <c r="B33" s="47">
        <v>20</v>
      </c>
      <c r="C33" s="130" t="s">
        <v>31</v>
      </c>
      <c r="D33" s="130"/>
      <c r="E33" s="4" t="s">
        <v>29</v>
      </c>
      <c r="F33" s="16">
        <v>180000</v>
      </c>
      <c r="G33" s="16"/>
      <c r="H33" s="16"/>
      <c r="I33" s="32"/>
      <c r="J33" s="33">
        <f t="shared" si="3"/>
        <v>0</v>
      </c>
      <c r="K33" s="32"/>
      <c r="L33" s="32"/>
    </row>
    <row r="34" spans="2:12" ht="17.25" hidden="1" customHeight="1" x14ac:dyDescent="0.2">
      <c r="B34" s="47">
        <v>21</v>
      </c>
      <c r="C34" s="130" t="s">
        <v>32</v>
      </c>
      <c r="D34" s="130"/>
      <c r="E34" s="4" t="s">
        <v>33</v>
      </c>
      <c r="F34" s="16">
        <v>2000000</v>
      </c>
      <c r="G34" s="16"/>
      <c r="H34" s="16"/>
      <c r="I34" s="32"/>
      <c r="J34" s="33">
        <f t="shared" si="3"/>
        <v>0</v>
      </c>
      <c r="K34" s="32"/>
      <c r="L34" s="32"/>
    </row>
    <row r="35" spans="2:12" ht="14.25" hidden="1" customHeight="1" x14ac:dyDescent="0.2">
      <c r="B35" s="47">
        <v>22</v>
      </c>
      <c r="C35" s="130" t="s">
        <v>34</v>
      </c>
      <c r="D35" s="130"/>
      <c r="E35" s="4" t="s">
        <v>15</v>
      </c>
      <c r="F35" s="16">
        <v>350000</v>
      </c>
      <c r="G35" s="16"/>
      <c r="H35" s="16"/>
      <c r="I35" s="32"/>
      <c r="J35" s="33">
        <f t="shared" si="3"/>
        <v>0</v>
      </c>
      <c r="K35" s="32"/>
      <c r="L35" s="32"/>
    </row>
    <row r="36" spans="2:12" ht="19.5" hidden="1" customHeight="1" x14ac:dyDescent="0.2">
      <c r="B36" s="47"/>
      <c r="C36" s="128" t="s">
        <v>123</v>
      </c>
      <c r="D36" s="128"/>
      <c r="E36" s="3"/>
      <c r="F36" s="37"/>
      <c r="G36" s="37"/>
      <c r="H36" s="37"/>
      <c r="I36" s="35"/>
      <c r="J36" s="36">
        <f>SUM(J30:J35)</f>
        <v>0</v>
      </c>
      <c r="K36" s="35"/>
      <c r="L36" s="35"/>
    </row>
    <row r="37" spans="2:12" ht="15.75" hidden="1" customHeight="1" x14ac:dyDescent="0.2">
      <c r="B37" s="47">
        <v>23</v>
      </c>
      <c r="C37" s="135" t="s">
        <v>35</v>
      </c>
      <c r="D37" s="135"/>
      <c r="E37" s="5" t="s">
        <v>36</v>
      </c>
      <c r="F37" s="17">
        <v>17000</v>
      </c>
      <c r="G37" s="17"/>
      <c r="H37" s="17"/>
      <c r="I37" s="32"/>
      <c r="J37" s="33">
        <f t="shared" ref="J37:J57" si="4">I37*F37</f>
        <v>0</v>
      </c>
      <c r="K37" s="32"/>
      <c r="L37" s="32"/>
    </row>
    <row r="38" spans="2:12" ht="12.75" hidden="1" customHeight="1" x14ac:dyDescent="0.2">
      <c r="B38" s="47">
        <v>24</v>
      </c>
      <c r="C38" s="135" t="s">
        <v>37</v>
      </c>
      <c r="D38" s="135"/>
      <c r="E38" s="5" t="s">
        <v>38</v>
      </c>
      <c r="F38" s="17">
        <v>64000</v>
      </c>
      <c r="G38" s="17"/>
      <c r="H38" s="17"/>
      <c r="I38" s="32"/>
      <c r="J38" s="33">
        <f t="shared" si="4"/>
        <v>0</v>
      </c>
      <c r="K38" s="32"/>
      <c r="L38" s="32"/>
    </row>
    <row r="39" spans="2:12" ht="11.25" hidden="1" customHeight="1" x14ac:dyDescent="0.2">
      <c r="B39" s="47">
        <v>25</v>
      </c>
      <c r="C39" s="135" t="s">
        <v>39</v>
      </c>
      <c r="D39" s="135"/>
      <c r="E39" s="5" t="s">
        <v>38</v>
      </c>
      <c r="F39" s="17">
        <v>58000</v>
      </c>
      <c r="G39" s="17"/>
      <c r="H39" s="17"/>
      <c r="I39" s="32"/>
      <c r="J39" s="33">
        <f t="shared" si="4"/>
        <v>0</v>
      </c>
      <c r="K39" s="32"/>
      <c r="L39" s="32"/>
    </row>
    <row r="40" spans="2:12" ht="15.75" hidden="1" customHeight="1" x14ac:dyDescent="0.2">
      <c r="B40" s="47">
        <v>26</v>
      </c>
      <c r="C40" s="135" t="s">
        <v>40</v>
      </c>
      <c r="D40" s="135"/>
      <c r="E40" s="5" t="s">
        <v>38</v>
      </c>
      <c r="F40" s="17">
        <v>18000</v>
      </c>
      <c r="G40" s="17"/>
      <c r="H40" s="17"/>
      <c r="I40" s="32"/>
      <c r="J40" s="33">
        <f t="shared" si="4"/>
        <v>0</v>
      </c>
      <c r="K40" s="32"/>
      <c r="L40" s="32"/>
    </row>
    <row r="41" spans="2:12" ht="14.25" hidden="1" customHeight="1" x14ac:dyDescent="0.2">
      <c r="B41" s="47">
        <v>27</v>
      </c>
      <c r="C41" s="135" t="s">
        <v>41</v>
      </c>
      <c r="D41" s="135"/>
      <c r="E41" s="5" t="s">
        <v>38</v>
      </c>
      <c r="F41" s="17">
        <v>15000</v>
      </c>
      <c r="G41" s="17"/>
      <c r="H41" s="17"/>
      <c r="I41" s="32"/>
      <c r="J41" s="33">
        <f t="shared" si="4"/>
        <v>0</v>
      </c>
      <c r="K41" s="32"/>
      <c r="L41" s="32"/>
    </row>
    <row r="42" spans="2:12" ht="15" hidden="1" customHeight="1" x14ac:dyDescent="0.2">
      <c r="B42" s="47">
        <v>28</v>
      </c>
      <c r="C42" s="135" t="s">
        <v>42</v>
      </c>
      <c r="D42" s="135"/>
      <c r="E42" s="5" t="s">
        <v>38</v>
      </c>
      <c r="F42" s="17">
        <v>12000</v>
      </c>
      <c r="G42" s="17"/>
      <c r="H42" s="17"/>
      <c r="I42" s="32"/>
      <c r="J42" s="33">
        <f t="shared" si="4"/>
        <v>0</v>
      </c>
      <c r="K42" s="32"/>
      <c r="L42" s="32"/>
    </row>
    <row r="43" spans="2:12" ht="13.5" hidden="1" customHeight="1" x14ac:dyDescent="0.2">
      <c r="B43" s="47">
        <v>29</v>
      </c>
      <c r="C43" s="135" t="s">
        <v>43</v>
      </c>
      <c r="D43" s="135"/>
      <c r="E43" s="5" t="s">
        <v>38</v>
      </c>
      <c r="F43" s="17">
        <v>12000</v>
      </c>
      <c r="G43" s="17"/>
      <c r="H43" s="17"/>
      <c r="I43" s="32"/>
      <c r="J43" s="33">
        <f t="shared" si="4"/>
        <v>0</v>
      </c>
      <c r="K43" s="32"/>
      <c r="L43" s="32"/>
    </row>
    <row r="44" spans="2:12" ht="12.75" hidden="1" customHeight="1" x14ac:dyDescent="0.2">
      <c r="B44" s="47">
        <v>30</v>
      </c>
      <c r="C44" s="135" t="s">
        <v>44</v>
      </c>
      <c r="D44" s="135"/>
      <c r="E44" s="5" t="s">
        <v>38</v>
      </c>
      <c r="F44" s="17">
        <v>12000</v>
      </c>
      <c r="G44" s="17"/>
      <c r="H44" s="17"/>
      <c r="I44" s="32"/>
      <c r="J44" s="33">
        <f t="shared" si="4"/>
        <v>0</v>
      </c>
      <c r="K44" s="32"/>
      <c r="L44" s="32"/>
    </row>
    <row r="45" spans="2:12" ht="11.25" hidden="1" customHeight="1" x14ac:dyDescent="0.2">
      <c r="B45" s="47">
        <v>31</v>
      </c>
      <c r="C45" s="135" t="s">
        <v>45</v>
      </c>
      <c r="D45" s="135"/>
      <c r="E45" s="5" t="s">
        <v>38</v>
      </c>
      <c r="F45" s="17">
        <v>8000</v>
      </c>
      <c r="G45" s="17"/>
      <c r="H45" s="17"/>
      <c r="I45" s="32"/>
      <c r="J45" s="33">
        <f t="shared" si="4"/>
        <v>0</v>
      </c>
      <c r="K45" s="32"/>
      <c r="L45" s="32"/>
    </row>
    <row r="46" spans="2:12" ht="12.75" hidden="1" customHeight="1" x14ac:dyDescent="0.2">
      <c r="B46" s="47">
        <v>32</v>
      </c>
      <c r="C46" s="135" t="s">
        <v>46</v>
      </c>
      <c r="D46" s="135"/>
      <c r="E46" s="5" t="s">
        <v>38</v>
      </c>
      <c r="F46" s="17">
        <v>96000</v>
      </c>
      <c r="G46" s="17"/>
      <c r="H46" s="17"/>
      <c r="I46" s="32"/>
      <c r="J46" s="33">
        <f t="shared" si="4"/>
        <v>0</v>
      </c>
      <c r="K46" s="32"/>
      <c r="L46" s="32"/>
    </row>
    <row r="47" spans="2:12" ht="12.75" hidden="1" customHeight="1" x14ac:dyDescent="0.2">
      <c r="B47" s="47">
        <v>33</v>
      </c>
      <c r="C47" s="135" t="s">
        <v>47</v>
      </c>
      <c r="D47" s="135"/>
      <c r="E47" s="5" t="s">
        <v>38</v>
      </c>
      <c r="F47" s="17">
        <v>20000</v>
      </c>
      <c r="G47" s="17"/>
      <c r="H47" s="17"/>
      <c r="I47" s="32"/>
      <c r="J47" s="33">
        <f t="shared" si="4"/>
        <v>0</v>
      </c>
      <c r="K47" s="32"/>
      <c r="L47" s="32"/>
    </row>
    <row r="48" spans="2:12" ht="15" hidden="1" customHeight="1" x14ac:dyDescent="0.2">
      <c r="B48" s="47">
        <v>34</v>
      </c>
      <c r="C48" s="135" t="s">
        <v>48</v>
      </c>
      <c r="D48" s="135"/>
      <c r="E48" s="5" t="s">
        <v>38</v>
      </c>
      <c r="F48" s="17">
        <v>18000</v>
      </c>
      <c r="G48" s="17"/>
      <c r="H48" s="17"/>
      <c r="I48" s="32"/>
      <c r="J48" s="33">
        <f t="shared" si="4"/>
        <v>0</v>
      </c>
      <c r="K48" s="32"/>
      <c r="L48" s="32"/>
    </row>
    <row r="49" spans="2:12" ht="12.75" hidden="1" customHeight="1" x14ac:dyDescent="0.2">
      <c r="B49" s="47">
        <v>35</v>
      </c>
      <c r="C49" s="135" t="s">
        <v>49</v>
      </c>
      <c r="D49" s="135"/>
      <c r="E49" s="5" t="s">
        <v>38</v>
      </c>
      <c r="F49" s="17">
        <v>16000</v>
      </c>
      <c r="G49" s="17"/>
      <c r="H49" s="17"/>
      <c r="I49" s="32"/>
      <c r="J49" s="33">
        <f t="shared" si="4"/>
        <v>0</v>
      </c>
      <c r="K49" s="32"/>
      <c r="L49" s="32"/>
    </row>
    <row r="50" spans="2:12" ht="15.75" hidden="1" customHeight="1" x14ac:dyDescent="0.2">
      <c r="B50" s="47">
        <v>36</v>
      </c>
      <c r="C50" s="135" t="s">
        <v>50</v>
      </c>
      <c r="D50" s="135"/>
      <c r="E50" s="5" t="s">
        <v>38</v>
      </c>
      <c r="F50" s="17">
        <v>20000</v>
      </c>
      <c r="G50" s="17"/>
      <c r="H50" s="17"/>
      <c r="I50" s="32"/>
      <c r="J50" s="33">
        <f t="shared" si="4"/>
        <v>0</v>
      </c>
      <c r="K50" s="32"/>
      <c r="L50" s="32"/>
    </row>
    <row r="51" spans="2:12" ht="10.5" hidden="1" customHeight="1" x14ac:dyDescent="0.2">
      <c r="B51" s="47">
        <v>37</v>
      </c>
      <c r="C51" s="135" t="s">
        <v>51</v>
      </c>
      <c r="D51" s="135"/>
      <c r="E51" s="5" t="s">
        <v>38</v>
      </c>
      <c r="F51" s="17">
        <v>10000</v>
      </c>
      <c r="G51" s="17"/>
      <c r="H51" s="17"/>
      <c r="I51" s="32"/>
      <c r="J51" s="33">
        <f t="shared" si="4"/>
        <v>0</v>
      </c>
      <c r="K51" s="32"/>
      <c r="L51" s="32"/>
    </row>
    <row r="52" spans="2:12" ht="12" hidden="1" customHeight="1" x14ac:dyDescent="0.2">
      <c r="B52" s="47">
        <v>38</v>
      </c>
      <c r="C52" s="135" t="s">
        <v>52</v>
      </c>
      <c r="D52" s="135"/>
      <c r="E52" s="5" t="s">
        <v>38</v>
      </c>
      <c r="F52" s="17">
        <v>20000</v>
      </c>
      <c r="G52" s="17"/>
      <c r="H52" s="17"/>
      <c r="I52" s="32"/>
      <c r="J52" s="33">
        <f t="shared" si="4"/>
        <v>0</v>
      </c>
      <c r="K52" s="32"/>
      <c r="L52" s="32"/>
    </row>
    <row r="53" spans="2:12" ht="12.75" hidden="1" customHeight="1" x14ac:dyDescent="0.2">
      <c r="B53" s="47">
        <v>39</v>
      </c>
      <c r="C53" s="135" t="s">
        <v>53</v>
      </c>
      <c r="D53" s="135"/>
      <c r="E53" s="5" t="s">
        <v>36</v>
      </c>
      <c r="F53" s="17">
        <v>22000</v>
      </c>
      <c r="G53" s="17"/>
      <c r="H53" s="17"/>
      <c r="I53" s="32"/>
      <c r="J53" s="33">
        <f t="shared" si="4"/>
        <v>0</v>
      </c>
      <c r="K53" s="32"/>
      <c r="L53" s="32"/>
    </row>
    <row r="54" spans="2:12" ht="11.25" hidden="1" customHeight="1" x14ac:dyDescent="0.2">
      <c r="B54" s="47">
        <v>40</v>
      </c>
      <c r="C54" s="135" t="s">
        <v>54</v>
      </c>
      <c r="D54" s="135"/>
      <c r="E54" s="5" t="s">
        <v>36</v>
      </c>
      <c r="F54" s="17">
        <v>20000</v>
      </c>
      <c r="G54" s="17"/>
      <c r="H54" s="17"/>
      <c r="I54" s="32"/>
      <c r="J54" s="33">
        <f t="shared" si="4"/>
        <v>0</v>
      </c>
      <c r="K54" s="32"/>
      <c r="L54" s="32"/>
    </row>
    <row r="55" spans="2:12" ht="12" hidden="1" customHeight="1" x14ac:dyDescent="0.2">
      <c r="B55" s="47">
        <v>41</v>
      </c>
      <c r="C55" s="135" t="s">
        <v>55</v>
      </c>
      <c r="D55" s="135"/>
      <c r="E55" s="5" t="s">
        <v>36</v>
      </c>
      <c r="F55" s="17">
        <v>12000</v>
      </c>
      <c r="G55" s="17"/>
      <c r="H55" s="17"/>
      <c r="I55" s="32"/>
      <c r="J55" s="33">
        <f t="shared" si="4"/>
        <v>0</v>
      </c>
      <c r="K55" s="32"/>
      <c r="L55" s="32"/>
    </row>
    <row r="56" spans="2:12" ht="17.25" hidden="1" customHeight="1" x14ac:dyDescent="0.2">
      <c r="B56" s="47">
        <v>42</v>
      </c>
      <c r="C56" s="135" t="s">
        <v>56</v>
      </c>
      <c r="D56" s="135"/>
      <c r="E56" s="5" t="s">
        <v>36</v>
      </c>
      <c r="F56" s="17">
        <v>15000</v>
      </c>
      <c r="G56" s="17"/>
      <c r="H56" s="17"/>
      <c r="I56" s="32"/>
      <c r="J56" s="33">
        <f t="shared" si="4"/>
        <v>0</v>
      </c>
      <c r="K56" s="32"/>
      <c r="L56" s="32"/>
    </row>
    <row r="57" spans="2:12" ht="13.5" hidden="1" customHeight="1" x14ac:dyDescent="0.2">
      <c r="B57" s="47">
        <v>43</v>
      </c>
      <c r="C57" s="135" t="s">
        <v>57</v>
      </c>
      <c r="D57" s="135"/>
      <c r="E57" s="5" t="s">
        <v>36</v>
      </c>
      <c r="F57" s="17">
        <v>118000</v>
      </c>
      <c r="G57" s="17"/>
      <c r="H57" s="17"/>
      <c r="I57" s="32"/>
      <c r="J57" s="33">
        <f t="shared" si="4"/>
        <v>0</v>
      </c>
      <c r="K57" s="32"/>
      <c r="L57" s="32"/>
    </row>
    <row r="58" spans="2:12" ht="15" hidden="1" customHeight="1" x14ac:dyDescent="0.2">
      <c r="B58" s="47"/>
      <c r="C58" s="128" t="s">
        <v>124</v>
      </c>
      <c r="D58" s="128"/>
      <c r="E58" s="3"/>
      <c r="F58" s="37"/>
      <c r="G58" s="37"/>
      <c r="H58" s="37"/>
      <c r="I58" s="35"/>
      <c r="J58" s="36">
        <f>SUM(J37:J57)</f>
        <v>0</v>
      </c>
      <c r="K58" s="35"/>
      <c r="L58" s="35"/>
    </row>
    <row r="59" spans="2:12" ht="18" hidden="1" customHeight="1" x14ac:dyDescent="0.2">
      <c r="B59" s="47">
        <v>44</v>
      </c>
      <c r="C59" s="130" t="s">
        <v>58</v>
      </c>
      <c r="D59" s="130"/>
      <c r="E59" s="5" t="s">
        <v>59</v>
      </c>
      <c r="F59" s="17">
        <v>550000</v>
      </c>
      <c r="G59" s="17"/>
      <c r="H59" s="17"/>
      <c r="I59" s="32"/>
      <c r="J59" s="33">
        <f>I59*F59</f>
        <v>0</v>
      </c>
      <c r="K59" s="32"/>
      <c r="L59" s="32"/>
    </row>
    <row r="60" spans="2:12" ht="12" hidden="1" customHeight="1" x14ac:dyDescent="0.2">
      <c r="B60" s="47">
        <v>45</v>
      </c>
      <c r="C60" s="130" t="s">
        <v>60</v>
      </c>
      <c r="D60" s="130"/>
      <c r="E60" s="5" t="s">
        <v>59</v>
      </c>
      <c r="F60" s="17">
        <v>900000</v>
      </c>
      <c r="G60" s="17"/>
      <c r="H60" s="17"/>
      <c r="I60" s="32"/>
      <c r="J60" s="33">
        <f>I60*F60</f>
        <v>0</v>
      </c>
      <c r="K60" s="32"/>
      <c r="L60" s="32"/>
    </row>
    <row r="61" spans="2:12" ht="11.25" hidden="1" customHeight="1" x14ac:dyDescent="0.2">
      <c r="B61" s="47"/>
      <c r="C61" s="128" t="s">
        <v>125</v>
      </c>
      <c r="D61" s="128"/>
      <c r="E61" s="3"/>
      <c r="F61" s="37"/>
      <c r="G61" s="37"/>
      <c r="H61" s="37"/>
      <c r="I61" s="35"/>
      <c r="J61" s="36">
        <f>SUM(J59:J60)</f>
        <v>0</v>
      </c>
      <c r="K61" s="35"/>
      <c r="L61" s="35"/>
    </row>
    <row r="62" spans="2:12" ht="18.75" hidden="1" customHeight="1" x14ac:dyDescent="0.2">
      <c r="B62" s="47"/>
      <c r="C62" s="128" t="s">
        <v>61</v>
      </c>
      <c r="D62" s="128"/>
      <c r="E62" s="3"/>
      <c r="F62" s="37"/>
      <c r="G62" s="37"/>
      <c r="H62" s="37"/>
      <c r="I62" s="36"/>
      <c r="J62" s="36">
        <f>J61+J58+J36+J29</f>
        <v>0</v>
      </c>
      <c r="K62" s="35"/>
      <c r="L62" s="35"/>
    </row>
    <row r="63" spans="2:12" ht="13.5" customHeight="1" x14ac:dyDescent="0.2">
      <c r="B63" s="47">
        <v>46</v>
      </c>
      <c r="C63" s="130" t="s">
        <v>62</v>
      </c>
      <c r="D63" s="130"/>
      <c r="E63" s="52" t="s">
        <v>6</v>
      </c>
      <c r="F63" s="17">
        <v>80000</v>
      </c>
      <c r="G63" s="17"/>
      <c r="H63" s="17">
        <v>0</v>
      </c>
      <c r="I63" s="32"/>
      <c r="J63" s="33">
        <f>I63*F63</f>
        <v>0</v>
      </c>
      <c r="K63" s="33">
        <f>G63+I63</f>
        <v>0</v>
      </c>
      <c r="L63" s="33">
        <f>K63*F63</f>
        <v>0</v>
      </c>
    </row>
    <row r="64" spans="2:12" x14ac:dyDescent="0.2">
      <c r="B64" s="47">
        <v>47</v>
      </c>
      <c r="C64" s="130" t="s">
        <v>63</v>
      </c>
      <c r="D64" s="130"/>
      <c r="E64" s="52" t="s">
        <v>6</v>
      </c>
      <c r="F64" s="17">
        <v>80000</v>
      </c>
      <c r="G64" s="17"/>
      <c r="H64" s="17">
        <v>0</v>
      </c>
      <c r="I64" s="32"/>
      <c r="J64" s="33">
        <f>I64*F64</f>
        <v>0</v>
      </c>
      <c r="K64" s="33">
        <f t="shared" ref="K64:K67" si="5">G64+I64</f>
        <v>0</v>
      </c>
      <c r="L64" s="33">
        <f t="shared" ref="L64:L67" si="6">K64*F64</f>
        <v>0</v>
      </c>
    </row>
    <row r="65" spans="2:12" x14ac:dyDescent="0.2">
      <c r="B65" s="47">
        <v>48</v>
      </c>
      <c r="C65" s="130" t="s">
        <v>64</v>
      </c>
      <c r="D65" s="130"/>
      <c r="E65" s="52" t="s">
        <v>4</v>
      </c>
      <c r="F65" s="17">
        <v>80000</v>
      </c>
      <c r="G65" s="17">
        <v>702</v>
      </c>
      <c r="H65" s="17">
        <v>56160000</v>
      </c>
      <c r="I65" s="32">
        <v>242</v>
      </c>
      <c r="J65" s="33">
        <f>I65*F65</f>
        <v>19360000</v>
      </c>
      <c r="K65" s="33">
        <f t="shared" si="5"/>
        <v>944</v>
      </c>
      <c r="L65" s="33">
        <f t="shared" si="6"/>
        <v>75520000</v>
      </c>
    </row>
    <row r="66" spans="2:12" x14ac:dyDescent="0.2">
      <c r="B66" s="47">
        <v>49</v>
      </c>
      <c r="C66" s="130" t="s">
        <v>65</v>
      </c>
      <c r="D66" s="130"/>
      <c r="E66" s="52" t="s">
        <v>4</v>
      </c>
      <c r="F66" s="17">
        <v>29000</v>
      </c>
      <c r="G66" s="17">
        <v>0</v>
      </c>
      <c r="H66" s="17">
        <v>0</v>
      </c>
      <c r="I66" s="32"/>
      <c r="J66" s="33">
        <f>I66*F66</f>
        <v>0</v>
      </c>
      <c r="K66" s="33">
        <f t="shared" si="5"/>
        <v>0</v>
      </c>
      <c r="L66" s="33">
        <f t="shared" si="6"/>
        <v>0</v>
      </c>
    </row>
    <row r="67" spans="2:12" x14ac:dyDescent="0.2">
      <c r="B67" s="47">
        <v>50</v>
      </c>
      <c r="C67" s="130" t="s">
        <v>66</v>
      </c>
      <c r="D67" s="130"/>
      <c r="E67" s="52" t="s">
        <v>67</v>
      </c>
      <c r="F67" s="17">
        <v>30000</v>
      </c>
      <c r="G67" s="17">
        <v>0</v>
      </c>
      <c r="H67" s="17">
        <v>0</v>
      </c>
      <c r="I67" s="32"/>
      <c r="J67" s="33">
        <f>I67*F67</f>
        <v>0</v>
      </c>
      <c r="K67" s="33">
        <f t="shared" si="5"/>
        <v>0</v>
      </c>
      <c r="L67" s="33">
        <f t="shared" si="6"/>
        <v>0</v>
      </c>
    </row>
    <row r="68" spans="2:12" x14ac:dyDescent="0.2">
      <c r="B68" s="47"/>
      <c r="C68" s="128" t="s">
        <v>126</v>
      </c>
      <c r="D68" s="128"/>
      <c r="E68" s="6"/>
      <c r="F68" s="37"/>
      <c r="G68" s="37"/>
      <c r="H68" s="37">
        <v>56160000</v>
      </c>
      <c r="I68" s="35"/>
      <c r="J68" s="36">
        <f>SUM(J63:J67)</f>
        <v>19360000</v>
      </c>
      <c r="K68" s="35"/>
      <c r="L68" s="36">
        <f>SUM(L63:L67)</f>
        <v>75520000</v>
      </c>
    </row>
    <row r="69" spans="2:12" ht="16.5" hidden="1" customHeight="1" x14ac:dyDescent="0.2">
      <c r="B69" s="47">
        <v>51</v>
      </c>
      <c r="C69" s="130" t="s">
        <v>68</v>
      </c>
      <c r="D69" s="130"/>
      <c r="E69" s="52" t="s">
        <v>69</v>
      </c>
      <c r="F69" s="17">
        <v>1200</v>
      </c>
      <c r="G69" s="17"/>
      <c r="H69" s="17">
        <v>0</v>
      </c>
      <c r="I69" s="32"/>
      <c r="J69" s="33">
        <f>I69*F69</f>
        <v>0</v>
      </c>
      <c r="K69" s="32"/>
      <c r="L69" s="33">
        <f t="shared" ref="L69:L73" si="7">K69*J69</f>
        <v>0</v>
      </c>
    </row>
    <row r="70" spans="2:12" ht="14.25" hidden="1" customHeight="1" x14ac:dyDescent="0.2">
      <c r="B70" s="47">
        <v>52</v>
      </c>
      <c r="C70" s="130" t="s">
        <v>70</v>
      </c>
      <c r="D70" s="130"/>
      <c r="E70" s="52" t="s">
        <v>69</v>
      </c>
      <c r="F70" s="17">
        <v>1200</v>
      </c>
      <c r="G70" s="17"/>
      <c r="H70" s="17">
        <v>0</v>
      </c>
      <c r="I70" s="32"/>
      <c r="J70" s="33">
        <f>I70*F70</f>
        <v>0</v>
      </c>
      <c r="K70" s="32"/>
      <c r="L70" s="33">
        <f t="shared" si="7"/>
        <v>0</v>
      </c>
    </row>
    <row r="71" spans="2:12" ht="17.25" hidden="1" customHeight="1" x14ac:dyDescent="0.2">
      <c r="B71" s="47">
        <v>53</v>
      </c>
      <c r="C71" s="130" t="s">
        <v>71</v>
      </c>
      <c r="D71" s="130"/>
      <c r="E71" s="52" t="s">
        <v>69</v>
      </c>
      <c r="F71" s="17">
        <v>1200</v>
      </c>
      <c r="G71" s="17"/>
      <c r="H71" s="17">
        <v>0</v>
      </c>
      <c r="I71" s="32"/>
      <c r="J71" s="33">
        <f>I71*F71</f>
        <v>0</v>
      </c>
      <c r="K71" s="32"/>
      <c r="L71" s="33">
        <f t="shared" si="7"/>
        <v>0</v>
      </c>
    </row>
    <row r="72" spans="2:12" ht="18" hidden="1" customHeight="1" x14ac:dyDescent="0.2">
      <c r="B72" s="47">
        <v>54</v>
      </c>
      <c r="C72" s="130" t="s">
        <v>72</v>
      </c>
      <c r="D72" s="130"/>
      <c r="E72" s="52" t="s">
        <v>69</v>
      </c>
      <c r="F72" s="17">
        <v>1200</v>
      </c>
      <c r="G72" s="17"/>
      <c r="H72" s="17">
        <v>0</v>
      </c>
      <c r="I72" s="32"/>
      <c r="J72" s="33">
        <f>I72*F72</f>
        <v>0</v>
      </c>
      <c r="K72" s="32"/>
      <c r="L72" s="33">
        <f t="shared" si="7"/>
        <v>0</v>
      </c>
    </row>
    <row r="73" spans="2:12" ht="16.5" hidden="1" customHeight="1" x14ac:dyDescent="0.2">
      <c r="B73" s="47">
        <v>55</v>
      </c>
      <c r="C73" s="130" t="s">
        <v>73</v>
      </c>
      <c r="D73" s="130"/>
      <c r="E73" s="52" t="s">
        <v>69</v>
      </c>
      <c r="F73" s="17">
        <v>2800</v>
      </c>
      <c r="G73" s="17"/>
      <c r="H73" s="17">
        <v>0</v>
      </c>
      <c r="I73" s="32"/>
      <c r="J73" s="33">
        <f>I73*F73</f>
        <v>0</v>
      </c>
      <c r="K73" s="32"/>
      <c r="L73" s="33">
        <f t="shared" si="7"/>
        <v>0</v>
      </c>
    </row>
    <row r="74" spans="2:12" ht="18" hidden="1" customHeight="1" x14ac:dyDescent="0.2">
      <c r="B74" s="47"/>
      <c r="C74" s="132" t="s">
        <v>127</v>
      </c>
      <c r="D74" s="132"/>
      <c r="E74" s="51"/>
      <c r="F74" s="21"/>
      <c r="G74" s="21"/>
      <c r="H74" s="21">
        <v>0</v>
      </c>
      <c r="I74" s="35"/>
      <c r="J74" s="36">
        <f>SUM(J69:J73)</f>
        <v>0</v>
      </c>
      <c r="K74" s="35"/>
      <c r="L74" s="36">
        <f>SUM(L69:L73)</f>
        <v>0</v>
      </c>
    </row>
    <row r="75" spans="2:12" x14ac:dyDescent="0.2">
      <c r="B75" s="47"/>
      <c r="C75" s="133" t="s">
        <v>74</v>
      </c>
      <c r="D75" s="133"/>
      <c r="E75" s="38"/>
      <c r="F75" s="37"/>
      <c r="G75" s="37"/>
      <c r="H75" s="37">
        <v>72000000</v>
      </c>
      <c r="I75" s="35"/>
      <c r="J75" s="36">
        <f>J74+J68+J62+J17</f>
        <v>31680000</v>
      </c>
      <c r="K75" s="35"/>
      <c r="L75" s="36">
        <f>L74+L68+L62+L17</f>
        <v>103680000</v>
      </c>
    </row>
    <row r="76" spans="2:12" ht="18" customHeight="1" x14ac:dyDescent="0.2">
      <c r="B76" s="47">
        <v>56</v>
      </c>
      <c r="C76" s="130" t="s">
        <v>75</v>
      </c>
      <c r="D76" s="130"/>
      <c r="E76" s="52" t="s">
        <v>76</v>
      </c>
      <c r="F76" s="17">
        <v>40000</v>
      </c>
      <c r="G76" s="17"/>
      <c r="H76" s="17"/>
      <c r="I76" s="32"/>
      <c r="J76" s="33">
        <f>I76*F76</f>
        <v>0</v>
      </c>
      <c r="K76" s="33">
        <f>G76+I76</f>
        <v>0</v>
      </c>
      <c r="L76" s="32"/>
    </row>
    <row r="77" spans="2:12" x14ac:dyDescent="0.2">
      <c r="B77" s="47">
        <f>B76+1</f>
        <v>57</v>
      </c>
      <c r="C77" s="134" t="s">
        <v>77</v>
      </c>
      <c r="D77" s="134"/>
      <c r="E77" s="7" t="s">
        <v>76</v>
      </c>
      <c r="F77" s="17">
        <v>20000</v>
      </c>
      <c r="G77" s="17"/>
      <c r="H77" s="17"/>
      <c r="I77" s="32"/>
      <c r="J77" s="33">
        <f t="shared" ref="J77:J117" si="8">I77*F77</f>
        <v>0</v>
      </c>
      <c r="K77" s="33">
        <f t="shared" ref="K77:K101" si="9">G77+I77</f>
        <v>0</v>
      </c>
      <c r="L77" s="32"/>
    </row>
    <row r="78" spans="2:12" x14ac:dyDescent="0.2">
      <c r="B78" s="47">
        <f t="shared" ref="B78:B101" si="10">B77+1</f>
        <v>58</v>
      </c>
      <c r="C78" s="134" t="s">
        <v>78</v>
      </c>
      <c r="D78" s="134"/>
      <c r="E78" s="7" t="s">
        <v>76</v>
      </c>
      <c r="F78" s="17">
        <v>50000</v>
      </c>
      <c r="G78" s="17"/>
      <c r="H78" s="17"/>
      <c r="I78" s="32"/>
      <c r="J78" s="33">
        <f t="shared" si="8"/>
        <v>0</v>
      </c>
      <c r="K78" s="33">
        <f t="shared" si="9"/>
        <v>0</v>
      </c>
      <c r="L78" s="32"/>
    </row>
    <row r="79" spans="2:12" x14ac:dyDescent="0.2">
      <c r="B79" s="47">
        <f t="shared" si="10"/>
        <v>59</v>
      </c>
      <c r="C79" s="134" t="s">
        <v>133</v>
      </c>
      <c r="D79" s="134"/>
      <c r="E79" s="7" t="s">
        <v>76</v>
      </c>
      <c r="F79" s="17">
        <v>25000</v>
      </c>
      <c r="G79" s="17"/>
      <c r="H79" s="17"/>
      <c r="I79" s="32"/>
      <c r="J79" s="33">
        <f t="shared" si="8"/>
        <v>0</v>
      </c>
      <c r="K79" s="33">
        <f t="shared" si="9"/>
        <v>0</v>
      </c>
      <c r="L79" s="32"/>
    </row>
    <row r="80" spans="2:12" x14ac:dyDescent="0.2">
      <c r="B80" s="47">
        <f t="shared" si="10"/>
        <v>60</v>
      </c>
      <c r="C80" s="134" t="s">
        <v>134</v>
      </c>
      <c r="D80" s="134"/>
      <c r="E80" s="7" t="s">
        <v>76</v>
      </c>
      <c r="F80" s="17">
        <v>22000</v>
      </c>
      <c r="G80" s="17"/>
      <c r="H80" s="17"/>
      <c r="I80" s="32">
        <v>150</v>
      </c>
      <c r="J80" s="33">
        <f t="shared" si="8"/>
        <v>3300000</v>
      </c>
      <c r="K80" s="33">
        <f t="shared" si="9"/>
        <v>150</v>
      </c>
      <c r="L80" s="55">
        <f t="shared" ref="L80" si="11">K80*F80</f>
        <v>3300000</v>
      </c>
    </row>
    <row r="81" spans="2:12" x14ac:dyDescent="0.2">
      <c r="B81" s="47">
        <f t="shared" si="10"/>
        <v>61</v>
      </c>
      <c r="C81" s="134" t="s">
        <v>79</v>
      </c>
      <c r="D81" s="134"/>
      <c r="E81" s="7" t="s">
        <v>76</v>
      </c>
      <c r="F81" s="17">
        <v>16000</v>
      </c>
      <c r="G81" s="17"/>
      <c r="H81" s="17"/>
      <c r="I81" s="32"/>
      <c r="J81" s="33">
        <f t="shared" si="8"/>
        <v>0</v>
      </c>
      <c r="K81" s="33">
        <f t="shared" si="9"/>
        <v>0</v>
      </c>
      <c r="L81" s="32"/>
    </row>
    <row r="82" spans="2:12" x14ac:dyDescent="0.2">
      <c r="B82" s="47">
        <f t="shared" si="10"/>
        <v>62</v>
      </c>
      <c r="C82" s="134" t="s">
        <v>80</v>
      </c>
      <c r="D82" s="134"/>
      <c r="E82" s="7" t="s">
        <v>76</v>
      </c>
      <c r="F82" s="17">
        <v>16000</v>
      </c>
      <c r="G82" s="17"/>
      <c r="H82" s="17"/>
      <c r="I82" s="32"/>
      <c r="J82" s="33">
        <f t="shared" si="8"/>
        <v>0</v>
      </c>
      <c r="K82" s="33">
        <f t="shared" si="9"/>
        <v>0</v>
      </c>
      <c r="L82" s="32"/>
    </row>
    <row r="83" spans="2:12" x14ac:dyDescent="0.2">
      <c r="B83" s="47">
        <f t="shared" si="10"/>
        <v>63</v>
      </c>
      <c r="C83" s="134" t="s">
        <v>81</v>
      </c>
      <c r="D83" s="134"/>
      <c r="E83" s="7" t="s">
        <v>76</v>
      </c>
      <c r="F83" s="17">
        <v>18000</v>
      </c>
      <c r="G83" s="17"/>
      <c r="H83" s="17"/>
      <c r="I83" s="32"/>
      <c r="J83" s="33">
        <f t="shared" si="8"/>
        <v>0</v>
      </c>
      <c r="K83" s="33">
        <f t="shared" si="9"/>
        <v>0</v>
      </c>
      <c r="L83" s="32"/>
    </row>
    <row r="84" spans="2:12" x14ac:dyDescent="0.2">
      <c r="B84" s="47">
        <f t="shared" si="10"/>
        <v>64</v>
      </c>
      <c r="C84" s="134" t="s">
        <v>82</v>
      </c>
      <c r="D84" s="134"/>
      <c r="E84" s="7" t="s">
        <v>76</v>
      </c>
      <c r="F84" s="17">
        <v>60000</v>
      </c>
      <c r="G84" s="17"/>
      <c r="H84" s="17"/>
      <c r="I84" s="32"/>
      <c r="J84" s="33">
        <f t="shared" si="8"/>
        <v>0</v>
      </c>
      <c r="K84" s="33">
        <f t="shared" si="9"/>
        <v>0</v>
      </c>
      <c r="L84" s="32"/>
    </row>
    <row r="85" spans="2:12" x14ac:dyDescent="0.2">
      <c r="B85" s="47">
        <f t="shared" si="10"/>
        <v>65</v>
      </c>
      <c r="C85" s="134" t="s">
        <v>83</v>
      </c>
      <c r="D85" s="134"/>
      <c r="E85" s="7" t="s">
        <v>76</v>
      </c>
      <c r="F85" s="17">
        <v>38000</v>
      </c>
      <c r="G85" s="17"/>
      <c r="H85" s="17"/>
      <c r="I85" s="32"/>
      <c r="J85" s="33">
        <f t="shared" si="8"/>
        <v>0</v>
      </c>
      <c r="K85" s="33">
        <f t="shared" si="9"/>
        <v>0</v>
      </c>
      <c r="L85" s="32"/>
    </row>
    <row r="86" spans="2:12" x14ac:dyDescent="0.2">
      <c r="B86" s="47">
        <f t="shared" si="10"/>
        <v>66</v>
      </c>
      <c r="C86" s="134" t="s">
        <v>84</v>
      </c>
      <c r="D86" s="134"/>
      <c r="E86" s="7" t="s">
        <v>76</v>
      </c>
      <c r="F86" s="17">
        <v>45000</v>
      </c>
      <c r="G86" s="17"/>
      <c r="H86" s="17"/>
      <c r="I86" s="32"/>
      <c r="J86" s="33">
        <f t="shared" si="8"/>
        <v>0</v>
      </c>
      <c r="K86" s="33">
        <f t="shared" si="9"/>
        <v>0</v>
      </c>
      <c r="L86" s="32"/>
    </row>
    <row r="87" spans="2:12" x14ac:dyDescent="0.2">
      <c r="B87" s="47">
        <f t="shared" si="10"/>
        <v>67</v>
      </c>
      <c r="C87" s="134" t="s">
        <v>85</v>
      </c>
      <c r="D87" s="134"/>
      <c r="E87" s="7" t="s">
        <v>76</v>
      </c>
      <c r="F87" s="17">
        <v>35000</v>
      </c>
      <c r="G87" s="17"/>
      <c r="H87" s="17"/>
      <c r="I87" s="32"/>
      <c r="J87" s="33">
        <f t="shared" si="8"/>
        <v>0</v>
      </c>
      <c r="K87" s="33">
        <f t="shared" si="9"/>
        <v>0</v>
      </c>
      <c r="L87" s="32"/>
    </row>
    <row r="88" spans="2:12" x14ac:dyDescent="0.2">
      <c r="B88" s="47">
        <f t="shared" si="10"/>
        <v>68</v>
      </c>
      <c r="C88" s="134" t="s">
        <v>86</v>
      </c>
      <c r="D88" s="134"/>
      <c r="E88" s="7" t="s">
        <v>76</v>
      </c>
      <c r="F88" s="17">
        <v>300000</v>
      </c>
      <c r="G88" s="17"/>
      <c r="H88" s="17"/>
      <c r="I88" s="32"/>
      <c r="J88" s="33">
        <f t="shared" si="8"/>
        <v>0</v>
      </c>
      <c r="K88" s="33">
        <f t="shared" si="9"/>
        <v>0</v>
      </c>
      <c r="L88" s="32"/>
    </row>
    <row r="89" spans="2:12" x14ac:dyDescent="0.2">
      <c r="B89" s="47">
        <f t="shared" si="10"/>
        <v>69</v>
      </c>
      <c r="C89" s="134" t="s">
        <v>87</v>
      </c>
      <c r="D89" s="134"/>
      <c r="E89" s="7" t="s">
        <v>76</v>
      </c>
      <c r="F89" s="17">
        <v>55000</v>
      </c>
      <c r="G89" s="17"/>
      <c r="H89" s="17"/>
      <c r="I89" s="32"/>
      <c r="J89" s="33">
        <f t="shared" si="8"/>
        <v>0</v>
      </c>
      <c r="K89" s="33">
        <f t="shared" si="9"/>
        <v>0</v>
      </c>
      <c r="L89" s="32"/>
    </row>
    <row r="90" spans="2:12" x14ac:dyDescent="0.2">
      <c r="B90" s="47">
        <f t="shared" si="10"/>
        <v>70</v>
      </c>
      <c r="C90" s="130" t="s">
        <v>88</v>
      </c>
      <c r="D90" s="130"/>
      <c r="E90" s="7" t="s">
        <v>76</v>
      </c>
      <c r="F90" s="17">
        <v>100000</v>
      </c>
      <c r="G90" s="17"/>
      <c r="H90" s="17"/>
      <c r="I90" s="32"/>
      <c r="J90" s="33">
        <f t="shared" si="8"/>
        <v>0</v>
      </c>
      <c r="K90" s="33">
        <f t="shared" si="9"/>
        <v>0</v>
      </c>
      <c r="L90" s="32"/>
    </row>
    <row r="91" spans="2:12" x14ac:dyDescent="0.2">
      <c r="B91" s="47">
        <f t="shared" si="10"/>
        <v>71</v>
      </c>
      <c r="C91" s="130" t="s">
        <v>89</v>
      </c>
      <c r="D91" s="130"/>
      <c r="E91" s="7" t="s">
        <v>76</v>
      </c>
      <c r="F91" s="17">
        <v>200000</v>
      </c>
      <c r="G91" s="17"/>
      <c r="H91" s="17"/>
      <c r="I91" s="32"/>
      <c r="J91" s="33">
        <f t="shared" si="8"/>
        <v>0</v>
      </c>
      <c r="K91" s="33">
        <f t="shared" si="9"/>
        <v>0</v>
      </c>
      <c r="L91" s="32"/>
    </row>
    <row r="92" spans="2:12" x14ac:dyDescent="0.2">
      <c r="B92" s="47">
        <f t="shared" si="10"/>
        <v>72</v>
      </c>
      <c r="C92" s="130" t="s">
        <v>90</v>
      </c>
      <c r="D92" s="130"/>
      <c r="E92" s="7" t="s">
        <v>76</v>
      </c>
      <c r="F92" s="17">
        <v>56000</v>
      </c>
      <c r="G92" s="17"/>
      <c r="H92" s="17"/>
      <c r="I92" s="32"/>
      <c r="J92" s="33">
        <f t="shared" si="8"/>
        <v>0</v>
      </c>
      <c r="K92" s="33">
        <f t="shared" si="9"/>
        <v>0</v>
      </c>
      <c r="L92" s="32"/>
    </row>
    <row r="93" spans="2:12" x14ac:dyDescent="0.2">
      <c r="B93" s="47">
        <f t="shared" si="10"/>
        <v>73</v>
      </c>
      <c r="C93" s="134" t="s">
        <v>91</v>
      </c>
      <c r="D93" s="134"/>
      <c r="E93" s="7" t="s">
        <v>76</v>
      </c>
      <c r="F93" s="17">
        <v>51500</v>
      </c>
      <c r="G93" s="17"/>
      <c r="H93" s="17"/>
      <c r="I93" s="32"/>
      <c r="J93" s="33">
        <f t="shared" si="8"/>
        <v>0</v>
      </c>
      <c r="K93" s="33">
        <f t="shared" si="9"/>
        <v>0</v>
      </c>
      <c r="L93" s="32"/>
    </row>
    <row r="94" spans="2:12" x14ac:dyDescent="0.2">
      <c r="B94" s="47">
        <f t="shared" si="10"/>
        <v>74</v>
      </c>
      <c r="C94" s="130" t="s">
        <v>92</v>
      </c>
      <c r="D94" s="130"/>
      <c r="E94" s="7" t="s">
        <v>76</v>
      </c>
      <c r="F94" s="17">
        <v>48000</v>
      </c>
      <c r="G94" s="17"/>
      <c r="H94" s="17"/>
      <c r="I94" s="32"/>
      <c r="J94" s="33">
        <f t="shared" si="8"/>
        <v>0</v>
      </c>
      <c r="K94" s="33">
        <f t="shared" si="9"/>
        <v>0</v>
      </c>
      <c r="L94" s="32"/>
    </row>
    <row r="95" spans="2:12" x14ac:dyDescent="0.2">
      <c r="B95" s="47">
        <f t="shared" si="10"/>
        <v>75</v>
      </c>
      <c r="C95" s="131" t="s">
        <v>93</v>
      </c>
      <c r="D95" s="50" t="s">
        <v>94</v>
      </c>
      <c r="E95" s="7" t="s">
        <v>38</v>
      </c>
      <c r="F95" s="17">
        <v>32946</v>
      </c>
      <c r="G95" s="17"/>
      <c r="H95" s="17"/>
      <c r="I95" s="32"/>
      <c r="J95" s="33">
        <f t="shared" si="8"/>
        <v>0</v>
      </c>
      <c r="K95" s="33">
        <f t="shared" si="9"/>
        <v>0</v>
      </c>
      <c r="L95" s="32"/>
    </row>
    <row r="96" spans="2:12" x14ac:dyDescent="0.2">
      <c r="B96" s="47">
        <f t="shared" si="10"/>
        <v>76</v>
      </c>
      <c r="C96" s="131"/>
      <c r="D96" s="50" t="s">
        <v>95</v>
      </c>
      <c r="E96" s="7" t="s">
        <v>38</v>
      </c>
      <c r="F96" s="17">
        <v>246228</v>
      </c>
      <c r="G96" s="17"/>
      <c r="H96" s="17"/>
      <c r="I96" s="32"/>
      <c r="J96" s="33">
        <f t="shared" si="8"/>
        <v>0</v>
      </c>
      <c r="K96" s="33">
        <f t="shared" si="9"/>
        <v>0</v>
      </c>
      <c r="L96" s="32"/>
    </row>
    <row r="97" spans="2:12" x14ac:dyDescent="0.2">
      <c r="B97" s="47">
        <f t="shared" si="10"/>
        <v>77</v>
      </c>
      <c r="C97" s="131"/>
      <c r="D97" s="50" t="s">
        <v>96</v>
      </c>
      <c r="E97" s="7" t="s">
        <v>38</v>
      </c>
      <c r="F97" s="17">
        <v>305949</v>
      </c>
      <c r="G97" s="17"/>
      <c r="H97" s="17"/>
      <c r="I97" s="32"/>
      <c r="J97" s="33">
        <f t="shared" si="8"/>
        <v>0</v>
      </c>
      <c r="K97" s="33">
        <f t="shared" si="9"/>
        <v>0</v>
      </c>
      <c r="L97" s="32"/>
    </row>
    <row r="98" spans="2:12" x14ac:dyDescent="0.2">
      <c r="B98" s="47">
        <f t="shared" si="10"/>
        <v>78</v>
      </c>
      <c r="C98" s="131"/>
      <c r="D98" s="50" t="s">
        <v>97</v>
      </c>
      <c r="E98" s="7" t="s">
        <v>38</v>
      </c>
      <c r="F98" s="17">
        <v>131478</v>
      </c>
      <c r="G98" s="17"/>
      <c r="H98" s="17"/>
      <c r="I98" s="32"/>
      <c r="J98" s="33">
        <f t="shared" si="8"/>
        <v>0</v>
      </c>
      <c r="K98" s="33">
        <f t="shared" si="9"/>
        <v>0</v>
      </c>
      <c r="L98" s="32"/>
    </row>
    <row r="99" spans="2:12" x14ac:dyDescent="0.2">
      <c r="B99" s="47">
        <f t="shared" si="10"/>
        <v>79</v>
      </c>
      <c r="C99" s="130" t="s">
        <v>98</v>
      </c>
      <c r="D99" s="130"/>
      <c r="E99" s="52" t="s">
        <v>76</v>
      </c>
      <c r="F99" s="17">
        <v>68000</v>
      </c>
      <c r="G99" s="17"/>
      <c r="H99" s="17"/>
      <c r="I99" s="32"/>
      <c r="J99" s="33">
        <f t="shared" si="8"/>
        <v>0</v>
      </c>
      <c r="K99" s="33">
        <f t="shared" si="9"/>
        <v>0</v>
      </c>
      <c r="L99" s="32"/>
    </row>
    <row r="100" spans="2:12" x14ac:dyDescent="0.2">
      <c r="B100" s="47">
        <f t="shared" si="10"/>
        <v>80</v>
      </c>
      <c r="C100" s="130" t="s">
        <v>99</v>
      </c>
      <c r="D100" s="130"/>
      <c r="E100" s="52" t="s">
        <v>76</v>
      </c>
      <c r="F100" s="17">
        <v>250000</v>
      </c>
      <c r="G100" s="17"/>
      <c r="H100" s="17"/>
      <c r="I100" s="32"/>
      <c r="J100" s="33">
        <f t="shared" si="8"/>
        <v>0</v>
      </c>
      <c r="K100" s="33">
        <f t="shared" si="9"/>
        <v>0</v>
      </c>
      <c r="L100" s="32"/>
    </row>
    <row r="101" spans="2:12" x14ac:dyDescent="0.2">
      <c r="B101" s="47">
        <f t="shared" si="10"/>
        <v>81</v>
      </c>
      <c r="C101" s="130" t="s">
        <v>100</v>
      </c>
      <c r="D101" s="130"/>
      <c r="E101" s="52" t="s">
        <v>76</v>
      </c>
      <c r="F101" s="17">
        <v>360000</v>
      </c>
      <c r="G101" s="17"/>
      <c r="H101" s="17"/>
      <c r="I101" s="32"/>
      <c r="J101" s="33">
        <f t="shared" si="8"/>
        <v>0</v>
      </c>
      <c r="K101" s="33">
        <f t="shared" si="9"/>
        <v>0</v>
      </c>
      <c r="L101" s="32"/>
    </row>
    <row r="102" spans="2:12" x14ac:dyDescent="0.2">
      <c r="B102" s="47"/>
      <c r="C102" s="128" t="s">
        <v>128</v>
      </c>
      <c r="D102" s="128"/>
      <c r="E102" s="3"/>
      <c r="F102" s="18"/>
      <c r="G102" s="18"/>
      <c r="H102" s="18"/>
      <c r="I102" s="35"/>
      <c r="J102" s="36">
        <f>SUM(J76:J101)</f>
        <v>3300000</v>
      </c>
      <c r="K102" s="35"/>
      <c r="L102" s="36">
        <f>SUM(L76:L101)</f>
        <v>3300000</v>
      </c>
    </row>
    <row r="103" spans="2:12" x14ac:dyDescent="0.2">
      <c r="B103" s="47">
        <v>82</v>
      </c>
      <c r="C103" s="131" t="s">
        <v>118</v>
      </c>
      <c r="D103" s="49" t="s">
        <v>119</v>
      </c>
      <c r="E103" s="52" t="s">
        <v>76</v>
      </c>
      <c r="F103" s="17">
        <v>9000</v>
      </c>
      <c r="G103" s="17"/>
      <c r="H103" s="17"/>
      <c r="I103" s="32"/>
      <c r="J103" s="33">
        <f t="shared" si="8"/>
        <v>0</v>
      </c>
      <c r="K103" s="33">
        <f>G103+I103</f>
        <v>0</v>
      </c>
      <c r="L103" s="32"/>
    </row>
    <row r="104" spans="2:12" x14ac:dyDescent="0.2">
      <c r="B104" s="47">
        <v>83</v>
      </c>
      <c r="C104" s="131"/>
      <c r="D104" s="49" t="s">
        <v>120</v>
      </c>
      <c r="E104" s="52" t="s">
        <v>76</v>
      </c>
      <c r="F104" s="17">
        <v>6000</v>
      </c>
      <c r="G104" s="17"/>
      <c r="H104" s="17"/>
      <c r="I104" s="32">
        <v>150</v>
      </c>
      <c r="J104" s="33">
        <f t="shared" si="8"/>
        <v>900000</v>
      </c>
      <c r="K104" s="33">
        <f>G104+I104</f>
        <v>150</v>
      </c>
      <c r="L104" s="55">
        <f>K104*F104</f>
        <v>900000</v>
      </c>
    </row>
    <row r="105" spans="2:12" x14ac:dyDescent="0.2">
      <c r="B105" s="47"/>
      <c r="C105" s="128" t="s">
        <v>129</v>
      </c>
      <c r="D105" s="128"/>
      <c r="E105" s="3"/>
      <c r="F105" s="18"/>
      <c r="G105" s="18"/>
      <c r="H105" s="18"/>
      <c r="I105" s="35"/>
      <c r="J105" s="36">
        <f>SUM(J103:J104)</f>
        <v>900000</v>
      </c>
      <c r="K105" s="35"/>
      <c r="L105" s="36">
        <f>SUM(L103:L104)</f>
        <v>900000</v>
      </c>
    </row>
    <row r="106" spans="2:12" x14ac:dyDescent="0.2">
      <c r="B106" s="47"/>
      <c r="C106" s="128" t="s">
        <v>101</v>
      </c>
      <c r="D106" s="128"/>
      <c r="E106" s="3"/>
      <c r="F106" s="18"/>
      <c r="G106" s="18"/>
      <c r="H106" s="18"/>
      <c r="I106" s="35"/>
      <c r="J106" s="36">
        <f>J105+J102</f>
        <v>4200000</v>
      </c>
      <c r="K106" s="35"/>
      <c r="L106" s="36">
        <f>L105+L102</f>
        <v>4200000</v>
      </c>
    </row>
    <row r="107" spans="2:12" x14ac:dyDescent="0.2">
      <c r="B107" s="47">
        <v>84</v>
      </c>
      <c r="C107" s="129" t="s">
        <v>114</v>
      </c>
      <c r="D107" s="129"/>
      <c r="E107" s="52" t="s">
        <v>117</v>
      </c>
      <c r="F107" s="20">
        <v>182100</v>
      </c>
      <c r="G107" s="20">
        <v>2</v>
      </c>
      <c r="H107" s="20">
        <v>364200</v>
      </c>
      <c r="I107" s="32"/>
      <c r="J107" s="33">
        <f t="shared" si="8"/>
        <v>0</v>
      </c>
      <c r="K107" s="33">
        <f>G107+I107</f>
        <v>2</v>
      </c>
      <c r="L107" s="33">
        <f>K107*F107</f>
        <v>364200</v>
      </c>
    </row>
    <row r="108" spans="2:12" x14ac:dyDescent="0.2">
      <c r="B108" s="47">
        <v>85</v>
      </c>
      <c r="C108" s="129" t="s">
        <v>115</v>
      </c>
      <c r="D108" s="129"/>
      <c r="E108" s="52" t="s">
        <v>117</v>
      </c>
      <c r="F108" s="20">
        <v>182100</v>
      </c>
      <c r="G108" s="20">
        <v>2</v>
      </c>
      <c r="H108" s="20">
        <v>364200</v>
      </c>
      <c r="I108" s="32"/>
      <c r="J108" s="33">
        <f t="shared" si="8"/>
        <v>0</v>
      </c>
      <c r="K108" s="33">
        <f t="shared" ref="K108:K109" si="12">G108+I108</f>
        <v>2</v>
      </c>
      <c r="L108" s="33">
        <f t="shared" ref="L108:L109" si="13">K108*F108</f>
        <v>364200</v>
      </c>
    </row>
    <row r="109" spans="2:12" x14ac:dyDescent="0.2">
      <c r="B109" s="47">
        <v>86</v>
      </c>
      <c r="C109" s="129" t="s">
        <v>116</v>
      </c>
      <c r="D109" s="129"/>
      <c r="E109" s="52" t="s">
        <v>117</v>
      </c>
      <c r="F109" s="20">
        <v>137500</v>
      </c>
      <c r="G109" s="20">
        <v>1</v>
      </c>
      <c r="H109" s="20">
        <v>137500</v>
      </c>
      <c r="I109" s="32"/>
      <c r="J109" s="33">
        <f t="shared" si="8"/>
        <v>0</v>
      </c>
      <c r="K109" s="33">
        <f t="shared" si="12"/>
        <v>1</v>
      </c>
      <c r="L109" s="33">
        <f t="shared" si="13"/>
        <v>137500</v>
      </c>
    </row>
    <row r="110" spans="2:12" x14ac:dyDescent="0.2">
      <c r="B110" s="47"/>
      <c r="C110" s="128" t="s">
        <v>135</v>
      </c>
      <c r="D110" s="128"/>
      <c r="E110" s="3"/>
      <c r="F110" s="19"/>
      <c r="G110" s="19"/>
      <c r="H110" s="19">
        <v>865900</v>
      </c>
      <c r="I110" s="35"/>
      <c r="J110" s="36">
        <f>SUM(J107:J109)</f>
        <v>0</v>
      </c>
      <c r="K110" s="35"/>
      <c r="L110" s="36">
        <f>SUM(L107:L109)</f>
        <v>865900</v>
      </c>
    </row>
    <row r="111" spans="2:12" hidden="1" x14ac:dyDescent="0.2">
      <c r="B111" s="47">
        <v>87</v>
      </c>
      <c r="C111" s="130" t="s">
        <v>102</v>
      </c>
      <c r="D111" s="130"/>
      <c r="E111" s="52" t="s">
        <v>103</v>
      </c>
      <c r="F111" s="17"/>
      <c r="G111" s="17">
        <v>0</v>
      </c>
      <c r="H111" s="17">
        <v>0</v>
      </c>
      <c r="I111" s="32"/>
      <c r="J111" s="33">
        <f t="shared" si="8"/>
        <v>0</v>
      </c>
      <c r="K111" s="32">
        <f>I111</f>
        <v>0</v>
      </c>
      <c r="L111" s="33">
        <f>K111*F111</f>
        <v>0</v>
      </c>
    </row>
    <row r="112" spans="2:12" hidden="1" x14ac:dyDescent="0.2">
      <c r="B112" s="47">
        <v>88</v>
      </c>
      <c r="C112" s="130" t="s">
        <v>104</v>
      </c>
      <c r="D112" s="130"/>
      <c r="E112" s="52" t="s">
        <v>103</v>
      </c>
      <c r="F112" s="17"/>
      <c r="G112" s="17">
        <v>0</v>
      </c>
      <c r="H112" s="17">
        <v>0</v>
      </c>
      <c r="I112" s="32"/>
      <c r="J112" s="33">
        <f t="shared" si="8"/>
        <v>0</v>
      </c>
      <c r="K112" s="32">
        <f t="shared" ref="K112:K116" si="14">I112</f>
        <v>0</v>
      </c>
      <c r="L112" s="33">
        <f t="shared" ref="L112:L117" si="15">K112*F112</f>
        <v>0</v>
      </c>
    </row>
    <row r="113" spans="2:12" hidden="1" x14ac:dyDescent="0.2">
      <c r="B113" s="47">
        <v>89</v>
      </c>
      <c r="C113" s="130" t="s">
        <v>105</v>
      </c>
      <c r="D113" s="130"/>
      <c r="E113" s="52" t="s">
        <v>103</v>
      </c>
      <c r="F113" s="17"/>
      <c r="G113" s="17">
        <v>0</v>
      </c>
      <c r="H113" s="17">
        <v>0</v>
      </c>
      <c r="I113" s="32"/>
      <c r="J113" s="33">
        <f t="shared" si="8"/>
        <v>0</v>
      </c>
      <c r="K113" s="32">
        <f t="shared" si="14"/>
        <v>0</v>
      </c>
      <c r="L113" s="33">
        <f t="shared" si="15"/>
        <v>0</v>
      </c>
    </row>
    <row r="114" spans="2:12" hidden="1" x14ac:dyDescent="0.2">
      <c r="B114" s="47">
        <v>90</v>
      </c>
      <c r="C114" s="130" t="s">
        <v>106</v>
      </c>
      <c r="D114" s="130"/>
      <c r="E114" s="52" t="s">
        <v>103</v>
      </c>
      <c r="F114" s="17"/>
      <c r="G114" s="17">
        <v>0</v>
      </c>
      <c r="H114" s="17">
        <v>0</v>
      </c>
      <c r="I114" s="32"/>
      <c r="J114" s="33">
        <f t="shared" si="8"/>
        <v>0</v>
      </c>
      <c r="K114" s="32">
        <f t="shared" si="14"/>
        <v>0</v>
      </c>
      <c r="L114" s="33">
        <f t="shared" si="15"/>
        <v>0</v>
      </c>
    </row>
    <row r="115" spans="2:12" hidden="1" x14ac:dyDescent="0.2">
      <c r="B115" s="47">
        <v>91</v>
      </c>
      <c r="C115" s="130" t="s">
        <v>107</v>
      </c>
      <c r="D115" s="130"/>
      <c r="E115" s="52" t="s">
        <v>103</v>
      </c>
      <c r="F115" s="17"/>
      <c r="G115" s="17">
        <v>0</v>
      </c>
      <c r="H115" s="17">
        <v>0</v>
      </c>
      <c r="I115" s="32"/>
      <c r="J115" s="33">
        <f t="shared" si="8"/>
        <v>0</v>
      </c>
      <c r="K115" s="32">
        <f t="shared" si="14"/>
        <v>0</v>
      </c>
      <c r="L115" s="33">
        <f t="shared" si="15"/>
        <v>0</v>
      </c>
    </row>
    <row r="116" spans="2:12" hidden="1" x14ac:dyDescent="0.2">
      <c r="B116" s="47">
        <v>92</v>
      </c>
      <c r="C116" s="130" t="s">
        <v>108</v>
      </c>
      <c r="D116" s="130"/>
      <c r="E116" s="52" t="s">
        <v>103</v>
      </c>
      <c r="F116" s="17"/>
      <c r="G116" s="17">
        <v>0</v>
      </c>
      <c r="H116" s="17">
        <v>0</v>
      </c>
      <c r="I116" s="32"/>
      <c r="J116" s="33">
        <f t="shared" si="8"/>
        <v>0</v>
      </c>
      <c r="K116" s="32">
        <f t="shared" si="14"/>
        <v>0</v>
      </c>
      <c r="L116" s="33">
        <f t="shared" si="15"/>
        <v>0</v>
      </c>
    </row>
    <row r="117" spans="2:12" x14ac:dyDescent="0.2">
      <c r="B117" s="47">
        <v>93</v>
      </c>
      <c r="C117" s="130" t="s">
        <v>132</v>
      </c>
      <c r="D117" s="130"/>
      <c r="E117" s="52" t="s">
        <v>109</v>
      </c>
      <c r="F117" s="17">
        <v>59000</v>
      </c>
      <c r="G117" s="17">
        <v>144</v>
      </c>
      <c r="H117" s="17">
        <v>8496000</v>
      </c>
      <c r="I117" s="32">
        <v>72</v>
      </c>
      <c r="J117" s="33">
        <f t="shared" si="8"/>
        <v>4248000</v>
      </c>
      <c r="K117" s="33">
        <f>G117+I117</f>
        <v>216</v>
      </c>
      <c r="L117" s="33">
        <f t="shared" si="15"/>
        <v>12744000</v>
      </c>
    </row>
    <row r="118" spans="2:12" x14ac:dyDescent="0.2">
      <c r="B118" s="47"/>
      <c r="C118" s="128" t="s">
        <v>130</v>
      </c>
      <c r="D118" s="128"/>
      <c r="E118" s="3"/>
      <c r="F118" s="18"/>
      <c r="G118" s="18"/>
      <c r="H118" s="18">
        <v>8496000</v>
      </c>
      <c r="I118" s="35"/>
      <c r="J118" s="36">
        <f>SUM(J111:J117)</f>
        <v>4248000</v>
      </c>
      <c r="K118" s="35"/>
      <c r="L118" s="36">
        <f>SUM(L111:L117)</f>
        <v>12744000</v>
      </c>
    </row>
    <row r="119" spans="2:12" x14ac:dyDescent="0.2">
      <c r="B119" s="47"/>
      <c r="C119" s="132" t="s">
        <v>110</v>
      </c>
      <c r="D119" s="132"/>
      <c r="E119" s="51"/>
      <c r="F119" s="21"/>
      <c r="G119" s="21"/>
      <c r="H119" s="21">
        <v>9361900</v>
      </c>
      <c r="I119" s="35"/>
      <c r="J119" s="36">
        <f>J118+J110+J106</f>
        <v>8448000</v>
      </c>
      <c r="K119" s="35"/>
      <c r="L119" s="36">
        <f>L118+L110+L106</f>
        <v>17809900</v>
      </c>
    </row>
    <row r="120" spans="2:12" x14ac:dyDescent="0.2">
      <c r="B120" s="47">
        <v>94</v>
      </c>
      <c r="C120" s="130" t="s">
        <v>111</v>
      </c>
      <c r="D120" s="130"/>
      <c r="E120" s="52"/>
      <c r="F120" s="17"/>
      <c r="G120" s="17"/>
      <c r="H120" s="17"/>
      <c r="I120" s="32"/>
      <c r="J120" s="32"/>
      <c r="K120" s="32"/>
      <c r="L120" s="32"/>
    </row>
    <row r="121" spans="2:12" x14ac:dyDescent="0.2">
      <c r="B121" s="47"/>
      <c r="C121" s="133" t="s">
        <v>112</v>
      </c>
      <c r="D121" s="133"/>
      <c r="E121" s="51"/>
      <c r="F121" s="21"/>
      <c r="G121" s="21"/>
      <c r="H121" s="21">
        <v>81361900</v>
      </c>
      <c r="I121" s="35"/>
      <c r="J121" s="36">
        <f>J119+J75</f>
        <v>40128000</v>
      </c>
      <c r="K121" s="35"/>
      <c r="L121" s="36">
        <f>L119+L75</f>
        <v>121489900</v>
      </c>
    </row>
    <row r="122" spans="2:12" x14ac:dyDescent="0.2">
      <c r="B122" s="47">
        <v>95</v>
      </c>
      <c r="C122" s="130" t="s">
        <v>113</v>
      </c>
      <c r="D122" s="130"/>
      <c r="E122" s="52"/>
      <c r="F122" s="17"/>
      <c r="G122" s="17"/>
      <c r="H122" s="17">
        <v>8136190</v>
      </c>
      <c r="I122" s="32"/>
      <c r="J122" s="40">
        <f>J121*0.1</f>
        <v>4012800</v>
      </c>
      <c r="K122" s="32"/>
      <c r="L122" s="43">
        <f>L121*0.1</f>
        <v>12148990</v>
      </c>
    </row>
    <row r="123" spans="2:12" x14ac:dyDescent="0.2">
      <c r="B123" s="52"/>
      <c r="C123" s="133"/>
      <c r="D123" s="133"/>
      <c r="E123" s="51"/>
      <c r="F123" s="21"/>
      <c r="G123" s="21"/>
      <c r="H123" s="21">
        <v>89498090</v>
      </c>
      <c r="I123" s="39"/>
      <c r="J123" s="41">
        <f>J121+J122</f>
        <v>44140800</v>
      </c>
      <c r="K123" s="35"/>
      <c r="L123" s="44">
        <f>L121+L122</f>
        <v>133638890</v>
      </c>
    </row>
    <row r="124" spans="2:12" ht="6" customHeight="1" x14ac:dyDescent="0.2"/>
    <row r="125" spans="2:12" ht="13.5" customHeight="1" x14ac:dyDescent="0.2">
      <c r="C125" s="22" t="s">
        <v>139</v>
      </c>
      <c r="D125" s="23"/>
      <c r="E125" s="23"/>
      <c r="F125" s="23"/>
      <c r="G125" s="23"/>
      <c r="H125" s="23"/>
    </row>
    <row r="126" spans="2:12" x14ac:dyDescent="0.2">
      <c r="C126" s="23"/>
      <c r="D126" s="24" t="s">
        <v>144</v>
      </c>
      <c r="E126" s="24"/>
      <c r="F126" s="23"/>
      <c r="G126" s="23"/>
      <c r="H126" s="23"/>
      <c r="K126" s="11" t="s">
        <v>153</v>
      </c>
    </row>
    <row r="127" spans="2:12" ht="2.25" customHeight="1" x14ac:dyDescent="0.2">
      <c r="C127" s="23"/>
      <c r="D127" s="24"/>
      <c r="E127" s="24"/>
      <c r="F127" s="23"/>
      <c r="G127" s="23"/>
      <c r="H127" s="23"/>
    </row>
    <row r="128" spans="2:12" x14ac:dyDescent="0.2">
      <c r="C128" s="23"/>
      <c r="D128" s="24" t="s">
        <v>140</v>
      </c>
      <c r="E128" s="24"/>
      <c r="F128" s="23"/>
      <c r="G128" s="23"/>
      <c r="H128" s="23"/>
      <c r="K128" s="11" t="s">
        <v>154</v>
      </c>
    </row>
    <row r="129" spans="3:11" ht="3" customHeight="1" x14ac:dyDescent="0.2">
      <c r="C129" s="23"/>
      <c r="D129" s="25"/>
      <c r="E129" s="26"/>
      <c r="F129" s="23"/>
      <c r="G129" s="23"/>
      <c r="H129" s="23"/>
    </row>
    <row r="130" spans="3:11" x14ac:dyDescent="0.2">
      <c r="C130" s="23"/>
      <c r="D130" s="24" t="s">
        <v>141</v>
      </c>
      <c r="E130" s="24"/>
      <c r="F130" s="23"/>
      <c r="G130" s="23"/>
      <c r="H130" s="23"/>
      <c r="K130" s="11" t="s">
        <v>155</v>
      </c>
    </row>
    <row r="131" spans="3:11" ht="6.75" customHeight="1" x14ac:dyDescent="0.2">
      <c r="C131" s="27"/>
      <c r="D131" s="27"/>
      <c r="E131" s="27"/>
      <c r="F131" s="27"/>
      <c r="G131" s="27"/>
      <c r="H131" s="27"/>
    </row>
    <row r="132" spans="3:11" x14ac:dyDescent="0.2">
      <c r="C132" s="22" t="s">
        <v>142</v>
      </c>
      <c r="D132" s="23" t="s">
        <v>145</v>
      </c>
      <c r="K132" s="11" t="s">
        <v>156</v>
      </c>
    </row>
    <row r="133" spans="3:11" ht="5.25" customHeight="1" x14ac:dyDescent="0.2">
      <c r="C133" s="22"/>
      <c r="D133" s="27"/>
      <c r="E133" s="27"/>
    </row>
    <row r="134" spans="3:11" x14ac:dyDescent="0.2">
      <c r="C134" s="28" t="s">
        <v>143</v>
      </c>
      <c r="D134" s="42"/>
      <c r="E134" s="27"/>
    </row>
    <row r="135" spans="3:11" ht="6.75" customHeight="1" x14ac:dyDescent="0.2">
      <c r="C135" s="22"/>
      <c r="D135" s="27"/>
      <c r="E135" s="27"/>
    </row>
    <row r="136" spans="3:11" x14ac:dyDescent="0.2">
      <c r="C136" s="27"/>
      <c r="D136" s="11" t="s">
        <v>151</v>
      </c>
      <c r="K136" s="11" t="s">
        <v>157</v>
      </c>
    </row>
    <row r="137" spans="3:11" x14ac:dyDescent="0.2">
      <c r="D137" s="11" t="s">
        <v>152</v>
      </c>
      <c r="K137" s="11" t="s">
        <v>158</v>
      </c>
    </row>
  </sheetData>
  <mergeCells count="121">
    <mergeCell ref="C123:D123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5:C98"/>
    <mergeCell ref="C99:D99"/>
    <mergeCell ref="C100:D100"/>
    <mergeCell ref="C101:D101"/>
    <mergeCell ref="C102:D102"/>
    <mergeCell ref="C103:C104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B9:B10"/>
    <mergeCell ref="C9:D10"/>
    <mergeCell ref="E9:E10"/>
    <mergeCell ref="F9:F10"/>
    <mergeCell ref="I9:J9"/>
    <mergeCell ref="K9:L9"/>
    <mergeCell ref="B1:L1"/>
    <mergeCell ref="B2:L2"/>
    <mergeCell ref="B3:F3"/>
    <mergeCell ref="D4:J4"/>
    <mergeCell ref="E5:L5"/>
    <mergeCell ref="J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C8817-3C31-4B71-8951-B5ABF50C972D}">
  <dimension ref="B1:L137"/>
  <sheetViews>
    <sheetView topLeftCell="A95" workbookViewId="0">
      <selection sqref="A1:XFD1048576"/>
    </sheetView>
  </sheetViews>
  <sheetFormatPr defaultColWidth="8.85546875" defaultRowHeight="12.75" x14ac:dyDescent="0.2"/>
  <cols>
    <col min="1" max="1" width="8.85546875" style="11"/>
    <col min="2" max="2" width="4.28515625" style="11" bestFit="1" customWidth="1"/>
    <col min="3" max="3" width="8.85546875" style="11"/>
    <col min="4" max="4" width="34.5703125" style="11" customWidth="1"/>
    <col min="5" max="5" width="10.140625" style="11" bestFit="1" customWidth="1"/>
    <col min="6" max="6" width="10.28515625" style="11" bestFit="1" customWidth="1"/>
    <col min="7" max="7" width="5.140625" style="11" hidden="1" customWidth="1"/>
    <col min="8" max="8" width="12.28515625" style="11" hidden="1" customWidth="1"/>
    <col min="9" max="9" width="8.85546875" style="11"/>
    <col min="10" max="10" width="12.85546875" style="11" bestFit="1" customWidth="1"/>
    <col min="11" max="11" width="8.85546875" style="11"/>
    <col min="12" max="12" width="15" style="11" bestFit="1" customWidth="1"/>
    <col min="13" max="16384" width="8.85546875" style="11"/>
  </cols>
  <sheetData>
    <row r="1" spans="2:12" x14ac:dyDescent="0.2">
      <c r="B1" s="137" t="s">
        <v>136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2:12" ht="15" customHeight="1" x14ac:dyDescent="0.2">
      <c r="B2" s="138" t="s">
        <v>162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3.5" customHeight="1" x14ac:dyDescent="0.2">
      <c r="B3" s="138"/>
      <c r="C3" s="138"/>
      <c r="D3" s="138"/>
      <c r="E3" s="138"/>
      <c r="F3" s="138"/>
      <c r="G3" s="46"/>
      <c r="H3" s="46"/>
    </row>
    <row r="4" spans="2:12" ht="21.75" customHeight="1" x14ac:dyDescent="0.2">
      <c r="C4" s="45"/>
      <c r="D4" s="139" t="s">
        <v>168</v>
      </c>
      <c r="E4" s="139"/>
      <c r="F4" s="139"/>
      <c r="G4" s="139"/>
      <c r="H4" s="139"/>
      <c r="I4" s="139"/>
      <c r="J4" s="139"/>
      <c r="K4" s="45"/>
      <c r="L4" s="45"/>
    </row>
    <row r="5" spans="2:12" ht="11.25" customHeight="1" x14ac:dyDescent="0.2">
      <c r="B5" s="15"/>
      <c r="C5" s="15"/>
      <c r="D5" s="15"/>
      <c r="E5" s="138" t="s">
        <v>169</v>
      </c>
      <c r="F5" s="138"/>
      <c r="G5" s="138"/>
      <c r="H5" s="138"/>
      <c r="I5" s="138"/>
      <c r="J5" s="138"/>
      <c r="K5" s="138"/>
      <c r="L5" s="138"/>
    </row>
    <row r="6" spans="2:12" ht="12" customHeight="1" x14ac:dyDescent="0.2">
      <c r="B6" s="15"/>
      <c r="C6" s="15"/>
      <c r="D6" s="15"/>
      <c r="E6" s="46"/>
      <c r="F6" s="46"/>
      <c r="G6" s="46"/>
      <c r="H6" s="46"/>
      <c r="I6" s="46"/>
      <c r="J6" s="140" t="s">
        <v>160</v>
      </c>
      <c r="K6" s="140"/>
      <c r="L6" s="140"/>
    </row>
    <row r="7" spans="2:12" x14ac:dyDescent="0.2">
      <c r="B7" s="12"/>
      <c r="C7" s="11" t="s">
        <v>167</v>
      </c>
      <c r="D7" s="13"/>
      <c r="E7" s="14"/>
    </row>
    <row r="8" spans="2:12" ht="6" customHeight="1" x14ac:dyDescent="0.2">
      <c r="B8" s="12"/>
      <c r="D8" s="13"/>
      <c r="E8" s="14"/>
    </row>
    <row r="9" spans="2:12" x14ac:dyDescent="0.2">
      <c r="B9" s="153" t="s">
        <v>0</v>
      </c>
      <c r="C9" s="155" t="s">
        <v>1</v>
      </c>
      <c r="D9" s="156"/>
      <c r="E9" s="159" t="s">
        <v>2</v>
      </c>
      <c r="F9" s="161" t="s">
        <v>137</v>
      </c>
      <c r="G9" s="164" t="s">
        <v>170</v>
      </c>
      <c r="H9" s="165"/>
      <c r="I9" s="162" t="s">
        <v>146</v>
      </c>
      <c r="J9" s="162"/>
      <c r="K9" s="163" t="s">
        <v>147</v>
      </c>
      <c r="L9" s="163"/>
    </row>
    <row r="10" spans="2:12" x14ac:dyDescent="0.2">
      <c r="B10" s="154"/>
      <c r="C10" s="157"/>
      <c r="D10" s="158"/>
      <c r="E10" s="160"/>
      <c r="F10" s="161"/>
      <c r="G10" s="54"/>
      <c r="H10" s="54"/>
      <c r="I10" s="51" t="s">
        <v>148</v>
      </c>
      <c r="J10" s="51" t="s">
        <v>149</v>
      </c>
      <c r="K10" s="51" t="s">
        <v>148</v>
      </c>
      <c r="L10" s="51" t="s">
        <v>150</v>
      </c>
    </row>
    <row r="11" spans="2:12" x14ac:dyDescent="0.2">
      <c r="B11" s="47">
        <v>0</v>
      </c>
      <c r="C11" s="141">
        <v>1</v>
      </c>
      <c r="D11" s="141"/>
      <c r="E11" s="47">
        <v>2</v>
      </c>
      <c r="F11" s="47">
        <v>3</v>
      </c>
      <c r="G11" s="47"/>
      <c r="H11" s="47"/>
      <c r="I11" s="34">
        <v>4</v>
      </c>
      <c r="J11" s="34">
        <v>5</v>
      </c>
      <c r="K11" s="34">
        <v>6</v>
      </c>
      <c r="L11" s="34">
        <v>7</v>
      </c>
    </row>
    <row r="12" spans="2:12" x14ac:dyDescent="0.2">
      <c r="B12" s="47">
        <v>1</v>
      </c>
      <c r="C12" s="130" t="s">
        <v>3</v>
      </c>
      <c r="D12" s="130"/>
      <c r="E12" s="52" t="s">
        <v>4</v>
      </c>
      <c r="F12" s="16">
        <v>80000</v>
      </c>
      <c r="G12" s="16">
        <v>110</v>
      </c>
      <c r="H12" s="16">
        <f>G12*F12</f>
        <v>8800000</v>
      </c>
      <c r="I12" s="32"/>
      <c r="J12" s="33">
        <f>I12*F12</f>
        <v>0</v>
      </c>
      <c r="K12" s="33">
        <f>G12+I12</f>
        <v>110</v>
      </c>
      <c r="L12" s="33">
        <f>K12*F12</f>
        <v>8800000</v>
      </c>
    </row>
    <row r="13" spans="2:12" x14ac:dyDescent="0.2">
      <c r="B13" s="47">
        <v>2</v>
      </c>
      <c r="C13" s="136" t="s">
        <v>5</v>
      </c>
      <c r="D13" s="136"/>
      <c r="E13" s="52" t="s">
        <v>6</v>
      </c>
      <c r="F13" s="16">
        <v>80000</v>
      </c>
      <c r="G13" s="16">
        <v>0</v>
      </c>
      <c r="H13" s="16">
        <f t="shared" ref="H13:H16" si="0">G13*F13</f>
        <v>0</v>
      </c>
      <c r="I13" s="32">
        <v>40</v>
      </c>
      <c r="J13" s="33">
        <f>I13*F13</f>
        <v>3200000</v>
      </c>
      <c r="K13" s="33">
        <f t="shared" ref="K13:K16" si="1">G13+I13</f>
        <v>40</v>
      </c>
      <c r="L13" s="33">
        <f t="shared" ref="L13:L16" si="2">K13*F13</f>
        <v>3200000</v>
      </c>
    </row>
    <row r="14" spans="2:12" x14ac:dyDescent="0.2">
      <c r="B14" s="47">
        <v>3</v>
      </c>
      <c r="C14" s="136" t="s">
        <v>7</v>
      </c>
      <c r="D14" s="136"/>
      <c r="E14" s="52" t="s">
        <v>4</v>
      </c>
      <c r="F14" s="16">
        <v>80000</v>
      </c>
      <c r="G14" s="16">
        <v>132</v>
      </c>
      <c r="H14" s="16">
        <f t="shared" si="0"/>
        <v>10560000</v>
      </c>
      <c r="I14" s="32">
        <v>68</v>
      </c>
      <c r="J14" s="33">
        <f>I14*F14</f>
        <v>5440000</v>
      </c>
      <c r="K14" s="33">
        <f t="shared" si="1"/>
        <v>200</v>
      </c>
      <c r="L14" s="33">
        <f t="shared" si="2"/>
        <v>16000000</v>
      </c>
    </row>
    <row r="15" spans="2:12" ht="12.75" customHeight="1" x14ac:dyDescent="0.2">
      <c r="B15" s="47">
        <v>4</v>
      </c>
      <c r="C15" s="130" t="s">
        <v>8</v>
      </c>
      <c r="D15" s="130"/>
      <c r="E15" s="52" t="s">
        <v>4</v>
      </c>
      <c r="F15" s="16">
        <v>80000</v>
      </c>
      <c r="G15" s="16">
        <v>110</v>
      </c>
      <c r="H15" s="16">
        <f t="shared" si="0"/>
        <v>8800000</v>
      </c>
      <c r="I15" s="32">
        <v>115</v>
      </c>
      <c r="J15" s="33">
        <f>I15*F15</f>
        <v>9200000</v>
      </c>
      <c r="K15" s="33">
        <f t="shared" si="1"/>
        <v>225</v>
      </c>
      <c r="L15" s="33">
        <f t="shared" si="2"/>
        <v>18000000</v>
      </c>
    </row>
    <row r="16" spans="2:12" ht="13.5" customHeight="1" x14ac:dyDescent="0.2">
      <c r="B16" s="47">
        <v>5</v>
      </c>
      <c r="C16" s="130" t="s">
        <v>9</v>
      </c>
      <c r="D16" s="130"/>
      <c r="E16" s="52" t="s">
        <v>4</v>
      </c>
      <c r="F16" s="16">
        <v>80000</v>
      </c>
      <c r="G16" s="16">
        <v>0</v>
      </c>
      <c r="H16" s="16">
        <f t="shared" si="0"/>
        <v>0</v>
      </c>
      <c r="I16" s="32"/>
      <c r="J16" s="33">
        <f>I16*F16</f>
        <v>0</v>
      </c>
      <c r="K16" s="33">
        <f t="shared" si="1"/>
        <v>0</v>
      </c>
      <c r="L16" s="33">
        <f t="shared" si="2"/>
        <v>0</v>
      </c>
    </row>
    <row r="17" spans="2:12" x14ac:dyDescent="0.2">
      <c r="B17" s="47"/>
      <c r="C17" s="128" t="s">
        <v>121</v>
      </c>
      <c r="D17" s="128"/>
      <c r="E17" s="3"/>
      <c r="F17" s="18"/>
      <c r="G17" s="18"/>
      <c r="H17" s="36">
        <f>SUM(H12:H16)</f>
        <v>28160000</v>
      </c>
      <c r="I17" s="35"/>
      <c r="J17" s="36">
        <f>SUM(J12:J16)</f>
        <v>17840000</v>
      </c>
      <c r="K17" s="35"/>
      <c r="L17" s="36">
        <f>SUM(L12:L16)</f>
        <v>46000000</v>
      </c>
    </row>
    <row r="18" spans="2:12" x14ac:dyDescent="0.2">
      <c r="B18" s="47">
        <v>6</v>
      </c>
      <c r="C18" s="130" t="s">
        <v>10</v>
      </c>
      <c r="D18" s="130"/>
      <c r="E18" s="52" t="s">
        <v>11</v>
      </c>
      <c r="F18" s="16">
        <v>10000</v>
      </c>
      <c r="G18" s="16"/>
      <c r="H18" s="16"/>
      <c r="I18" s="32">
        <v>339</v>
      </c>
      <c r="J18" s="33">
        <f t="shared" ref="J18:J28" si="3">I18*F18</f>
        <v>3390000</v>
      </c>
      <c r="K18" s="33">
        <f>I18+G18</f>
        <v>339</v>
      </c>
      <c r="L18" s="55">
        <f>K18*F18</f>
        <v>3390000</v>
      </c>
    </row>
    <row r="19" spans="2:12" x14ac:dyDescent="0.2">
      <c r="B19" s="47">
        <v>7</v>
      </c>
      <c r="C19" s="130" t="s">
        <v>12</v>
      </c>
      <c r="D19" s="130"/>
      <c r="E19" s="52" t="s">
        <v>11</v>
      </c>
      <c r="F19" s="16">
        <v>30000</v>
      </c>
      <c r="G19" s="16"/>
      <c r="H19" s="16"/>
      <c r="I19" s="32"/>
      <c r="J19" s="33">
        <f t="shared" si="3"/>
        <v>0</v>
      </c>
      <c r="K19" s="33">
        <f t="shared" ref="K19:K28" si="4">I19+G19</f>
        <v>0</v>
      </c>
      <c r="L19" s="55">
        <f t="shared" ref="L19:L28" si="5">K19*F19</f>
        <v>0</v>
      </c>
    </row>
    <row r="20" spans="2:12" x14ac:dyDescent="0.2">
      <c r="B20" s="47">
        <v>8</v>
      </c>
      <c r="C20" s="130" t="s">
        <v>13</v>
      </c>
      <c r="D20" s="130"/>
      <c r="E20" s="52" t="s">
        <v>11</v>
      </c>
      <c r="F20" s="16">
        <v>35000</v>
      </c>
      <c r="G20" s="16"/>
      <c r="H20" s="16"/>
      <c r="I20" s="32">
        <v>230</v>
      </c>
      <c r="J20" s="33">
        <f t="shared" si="3"/>
        <v>8050000</v>
      </c>
      <c r="K20" s="33">
        <f t="shared" si="4"/>
        <v>230</v>
      </c>
      <c r="L20" s="55">
        <f t="shared" si="5"/>
        <v>8050000</v>
      </c>
    </row>
    <row r="21" spans="2:12" x14ac:dyDescent="0.2">
      <c r="B21" s="47">
        <v>9</v>
      </c>
      <c r="C21" s="130" t="s">
        <v>14</v>
      </c>
      <c r="D21" s="130"/>
      <c r="E21" s="52" t="s">
        <v>15</v>
      </c>
      <c r="F21" s="17">
        <v>40000</v>
      </c>
      <c r="G21" s="17"/>
      <c r="H21" s="16"/>
      <c r="I21" s="32">
        <v>38</v>
      </c>
      <c r="J21" s="33">
        <f t="shared" si="3"/>
        <v>1520000</v>
      </c>
      <c r="K21" s="33">
        <f t="shared" si="4"/>
        <v>38</v>
      </c>
      <c r="L21" s="55">
        <f t="shared" si="5"/>
        <v>1520000</v>
      </c>
    </row>
    <row r="22" spans="2:12" x14ac:dyDescent="0.2">
      <c r="B22" s="47">
        <v>10</v>
      </c>
      <c r="C22" s="130" t="s">
        <v>16</v>
      </c>
      <c r="D22" s="130"/>
      <c r="E22" s="52" t="s">
        <v>17</v>
      </c>
      <c r="F22" s="16">
        <v>40000</v>
      </c>
      <c r="G22" s="16"/>
      <c r="H22" s="16">
        <f t="shared" ref="H22:H28" si="6">G22*F22</f>
        <v>0</v>
      </c>
      <c r="I22" s="32"/>
      <c r="J22" s="33">
        <f t="shared" si="3"/>
        <v>0</v>
      </c>
      <c r="K22" s="33">
        <f t="shared" si="4"/>
        <v>0</v>
      </c>
      <c r="L22" s="55">
        <f t="shared" si="5"/>
        <v>0</v>
      </c>
    </row>
    <row r="23" spans="2:12" x14ac:dyDescent="0.2">
      <c r="B23" s="47">
        <v>11</v>
      </c>
      <c r="C23" s="130" t="s">
        <v>18</v>
      </c>
      <c r="D23" s="130"/>
      <c r="E23" s="52" t="s">
        <v>19</v>
      </c>
      <c r="F23" s="16">
        <v>200000</v>
      </c>
      <c r="G23" s="16"/>
      <c r="H23" s="16">
        <f t="shared" si="6"/>
        <v>0</v>
      </c>
      <c r="I23" s="32"/>
      <c r="J23" s="33">
        <f t="shared" si="3"/>
        <v>0</v>
      </c>
      <c r="K23" s="33">
        <f t="shared" si="4"/>
        <v>0</v>
      </c>
      <c r="L23" s="55">
        <f t="shared" si="5"/>
        <v>0</v>
      </c>
    </row>
    <row r="24" spans="2:12" x14ac:dyDescent="0.2">
      <c r="B24" s="47">
        <v>12</v>
      </c>
      <c r="C24" s="130" t="s">
        <v>20</v>
      </c>
      <c r="D24" s="130"/>
      <c r="E24" s="52" t="s">
        <v>15</v>
      </c>
      <c r="F24" s="16">
        <v>2000000</v>
      </c>
      <c r="G24" s="16"/>
      <c r="H24" s="16">
        <f t="shared" si="6"/>
        <v>0</v>
      </c>
      <c r="I24" s="32"/>
      <c r="J24" s="33">
        <f t="shared" si="3"/>
        <v>0</v>
      </c>
      <c r="K24" s="33">
        <f t="shared" si="4"/>
        <v>0</v>
      </c>
      <c r="L24" s="55">
        <f t="shared" si="5"/>
        <v>0</v>
      </c>
    </row>
    <row r="25" spans="2:12" x14ac:dyDescent="0.2">
      <c r="B25" s="47">
        <v>13</v>
      </c>
      <c r="C25" s="130" t="s">
        <v>21</v>
      </c>
      <c r="D25" s="130"/>
      <c r="E25" s="52" t="s">
        <v>11</v>
      </c>
      <c r="F25" s="16">
        <v>40000</v>
      </c>
      <c r="G25" s="16"/>
      <c r="H25" s="16">
        <f t="shared" si="6"/>
        <v>0</v>
      </c>
      <c r="I25" s="32"/>
      <c r="J25" s="33">
        <f t="shared" si="3"/>
        <v>0</v>
      </c>
      <c r="K25" s="33">
        <f t="shared" si="4"/>
        <v>0</v>
      </c>
      <c r="L25" s="55">
        <f t="shared" si="5"/>
        <v>0</v>
      </c>
    </row>
    <row r="26" spans="2:12" x14ac:dyDescent="0.2">
      <c r="B26" s="47">
        <v>14</v>
      </c>
      <c r="C26" s="130" t="s">
        <v>22</v>
      </c>
      <c r="D26" s="130"/>
      <c r="E26" s="52" t="s">
        <v>17</v>
      </c>
      <c r="F26" s="16">
        <v>96000</v>
      </c>
      <c r="G26" s="16"/>
      <c r="H26" s="16">
        <f t="shared" si="6"/>
        <v>0</v>
      </c>
      <c r="I26" s="32"/>
      <c r="J26" s="33">
        <f t="shared" si="3"/>
        <v>0</v>
      </c>
      <c r="K26" s="33">
        <f t="shared" si="4"/>
        <v>0</v>
      </c>
      <c r="L26" s="55">
        <f t="shared" si="5"/>
        <v>0</v>
      </c>
    </row>
    <row r="27" spans="2:12" x14ac:dyDescent="0.2">
      <c r="B27" s="47">
        <v>15</v>
      </c>
      <c r="C27" s="130" t="s">
        <v>23</v>
      </c>
      <c r="D27" s="130"/>
      <c r="E27" s="52" t="s">
        <v>131</v>
      </c>
      <c r="F27" s="16">
        <v>60000</v>
      </c>
      <c r="G27" s="16"/>
      <c r="H27" s="16">
        <f t="shared" si="6"/>
        <v>0</v>
      </c>
      <c r="I27" s="32"/>
      <c r="J27" s="33">
        <f t="shared" si="3"/>
        <v>0</v>
      </c>
      <c r="K27" s="33">
        <f t="shared" si="4"/>
        <v>0</v>
      </c>
      <c r="L27" s="55">
        <f t="shared" si="5"/>
        <v>0</v>
      </c>
    </row>
    <row r="28" spans="2:12" x14ac:dyDescent="0.2">
      <c r="B28" s="47">
        <v>16</v>
      </c>
      <c r="C28" s="130" t="s">
        <v>24</v>
      </c>
      <c r="D28" s="130"/>
      <c r="E28" s="52" t="s">
        <v>25</v>
      </c>
      <c r="F28" s="16">
        <v>120000</v>
      </c>
      <c r="G28" s="16"/>
      <c r="H28" s="16">
        <f t="shared" si="6"/>
        <v>0</v>
      </c>
      <c r="I28" s="32"/>
      <c r="J28" s="33">
        <f t="shared" si="3"/>
        <v>0</v>
      </c>
      <c r="K28" s="33">
        <f t="shared" si="4"/>
        <v>0</v>
      </c>
      <c r="L28" s="55">
        <f t="shared" si="5"/>
        <v>0</v>
      </c>
    </row>
    <row r="29" spans="2:12" ht="15" customHeight="1" x14ac:dyDescent="0.2">
      <c r="B29" s="47"/>
      <c r="C29" s="128" t="s">
        <v>122</v>
      </c>
      <c r="D29" s="128"/>
      <c r="E29" s="3"/>
      <c r="F29" s="37"/>
      <c r="G29" s="37"/>
      <c r="H29" s="37"/>
      <c r="I29" s="35"/>
      <c r="J29" s="36">
        <f>SUM(J18:J28)</f>
        <v>12960000</v>
      </c>
      <c r="K29" s="35"/>
      <c r="L29" s="36">
        <f>SUM(L18:L28)</f>
        <v>12960000</v>
      </c>
    </row>
    <row r="30" spans="2:12" hidden="1" x14ac:dyDescent="0.2">
      <c r="B30" s="47">
        <v>17</v>
      </c>
      <c r="C30" s="130" t="s">
        <v>26</v>
      </c>
      <c r="D30" s="130"/>
      <c r="E30" s="4" t="s">
        <v>27</v>
      </c>
      <c r="F30" s="16">
        <v>18000</v>
      </c>
      <c r="G30" s="16"/>
      <c r="H30" s="16"/>
      <c r="I30" s="32"/>
      <c r="J30" s="33">
        <f t="shared" ref="J30:J35" si="7">I30*F30</f>
        <v>0</v>
      </c>
      <c r="K30" s="33">
        <f>I30+G30</f>
        <v>0</v>
      </c>
      <c r="L30" s="33">
        <f>K30*F30</f>
        <v>0</v>
      </c>
    </row>
    <row r="31" spans="2:12" hidden="1" x14ac:dyDescent="0.2">
      <c r="B31" s="47">
        <v>18</v>
      </c>
      <c r="C31" s="130" t="s">
        <v>28</v>
      </c>
      <c r="D31" s="130"/>
      <c r="E31" s="4" t="s">
        <v>29</v>
      </c>
      <c r="F31" s="16">
        <v>17000</v>
      </c>
      <c r="G31" s="16"/>
      <c r="H31" s="16"/>
      <c r="I31" s="32"/>
      <c r="J31" s="33">
        <f t="shared" si="7"/>
        <v>0</v>
      </c>
      <c r="K31" s="33">
        <f t="shared" ref="K31:K35" si="8">I31+G31</f>
        <v>0</v>
      </c>
      <c r="L31" s="33">
        <f t="shared" ref="L31:L35" si="9">K31*F31</f>
        <v>0</v>
      </c>
    </row>
    <row r="32" spans="2:12" hidden="1" x14ac:dyDescent="0.2">
      <c r="B32" s="47">
        <v>19</v>
      </c>
      <c r="C32" s="130" t="s">
        <v>30</v>
      </c>
      <c r="D32" s="130"/>
      <c r="E32" s="4" t="s">
        <v>27</v>
      </c>
      <c r="F32" s="16">
        <v>7500</v>
      </c>
      <c r="G32" s="16"/>
      <c r="H32" s="16"/>
      <c r="I32" s="32"/>
      <c r="J32" s="33">
        <f t="shared" si="7"/>
        <v>0</v>
      </c>
      <c r="K32" s="33">
        <f t="shared" si="8"/>
        <v>0</v>
      </c>
      <c r="L32" s="33">
        <f t="shared" si="9"/>
        <v>0</v>
      </c>
    </row>
    <row r="33" spans="2:12" hidden="1" x14ac:dyDescent="0.2">
      <c r="B33" s="47">
        <v>20</v>
      </c>
      <c r="C33" s="130" t="s">
        <v>31</v>
      </c>
      <c r="D33" s="130"/>
      <c r="E33" s="4" t="s">
        <v>29</v>
      </c>
      <c r="F33" s="16">
        <v>180000</v>
      </c>
      <c r="G33" s="16"/>
      <c r="H33" s="16"/>
      <c r="I33" s="32"/>
      <c r="J33" s="33">
        <f t="shared" si="7"/>
        <v>0</v>
      </c>
      <c r="K33" s="33">
        <f t="shared" si="8"/>
        <v>0</v>
      </c>
      <c r="L33" s="33">
        <f t="shared" si="9"/>
        <v>0</v>
      </c>
    </row>
    <row r="34" spans="2:12" hidden="1" x14ac:dyDescent="0.2">
      <c r="B34" s="47">
        <v>21</v>
      </c>
      <c r="C34" s="130" t="s">
        <v>32</v>
      </c>
      <c r="D34" s="130"/>
      <c r="E34" s="4" t="s">
        <v>33</v>
      </c>
      <c r="F34" s="16">
        <v>2000000</v>
      </c>
      <c r="G34" s="16"/>
      <c r="H34" s="16"/>
      <c r="I34" s="32"/>
      <c r="J34" s="33">
        <f t="shared" si="7"/>
        <v>0</v>
      </c>
      <c r="K34" s="33">
        <f t="shared" si="8"/>
        <v>0</v>
      </c>
      <c r="L34" s="33">
        <f t="shared" si="9"/>
        <v>0</v>
      </c>
    </row>
    <row r="35" spans="2:12" hidden="1" x14ac:dyDescent="0.2">
      <c r="B35" s="47">
        <v>22</v>
      </c>
      <c r="C35" s="130" t="s">
        <v>34</v>
      </c>
      <c r="D35" s="130"/>
      <c r="E35" s="4" t="s">
        <v>15</v>
      </c>
      <c r="F35" s="16">
        <v>350000</v>
      </c>
      <c r="G35" s="16"/>
      <c r="H35" s="16"/>
      <c r="I35" s="32"/>
      <c r="J35" s="33">
        <f t="shared" si="7"/>
        <v>0</v>
      </c>
      <c r="K35" s="33">
        <f t="shared" si="8"/>
        <v>0</v>
      </c>
      <c r="L35" s="33">
        <f t="shared" si="9"/>
        <v>0</v>
      </c>
    </row>
    <row r="36" spans="2:12" ht="19.5" hidden="1" customHeight="1" x14ac:dyDescent="0.2">
      <c r="B36" s="47"/>
      <c r="C36" s="128" t="s">
        <v>123</v>
      </c>
      <c r="D36" s="128"/>
      <c r="E36" s="3"/>
      <c r="F36" s="37"/>
      <c r="G36" s="37"/>
      <c r="H36" s="37"/>
      <c r="I36" s="35"/>
      <c r="J36" s="36">
        <f>SUM(J30:J35)</f>
        <v>0</v>
      </c>
      <c r="K36" s="35"/>
      <c r="L36" s="36">
        <f>SUM(L30:L35)</f>
        <v>0</v>
      </c>
    </row>
    <row r="37" spans="2:12" x14ac:dyDescent="0.2">
      <c r="B37" s="47">
        <v>23</v>
      </c>
      <c r="C37" s="135" t="s">
        <v>35</v>
      </c>
      <c r="D37" s="135"/>
      <c r="E37" s="5" t="s">
        <v>36</v>
      </c>
      <c r="F37" s="17">
        <v>17000</v>
      </c>
      <c r="G37" s="17"/>
      <c r="H37" s="17"/>
      <c r="I37" s="32"/>
      <c r="J37" s="33">
        <f t="shared" ref="J37:J57" si="10">I37*F37</f>
        <v>0</v>
      </c>
      <c r="K37" s="33">
        <f>I37+G37</f>
        <v>0</v>
      </c>
      <c r="L37" s="55">
        <f>K37*F37</f>
        <v>0</v>
      </c>
    </row>
    <row r="38" spans="2:12" x14ac:dyDescent="0.2">
      <c r="B38" s="47">
        <v>24</v>
      </c>
      <c r="C38" s="135" t="s">
        <v>37</v>
      </c>
      <c r="D38" s="135"/>
      <c r="E38" s="5" t="s">
        <v>38</v>
      </c>
      <c r="F38" s="17">
        <v>64000</v>
      </c>
      <c r="G38" s="17"/>
      <c r="H38" s="17"/>
      <c r="I38" s="32"/>
      <c r="J38" s="33">
        <f t="shared" si="10"/>
        <v>0</v>
      </c>
      <c r="K38" s="33">
        <f t="shared" ref="K38:K57" si="11">I38+G38</f>
        <v>0</v>
      </c>
      <c r="L38" s="55">
        <f t="shared" ref="L38:L57" si="12">K38*F38</f>
        <v>0</v>
      </c>
    </row>
    <row r="39" spans="2:12" ht="11.25" customHeight="1" x14ac:dyDescent="0.2">
      <c r="B39" s="47">
        <v>25</v>
      </c>
      <c r="C39" s="135" t="s">
        <v>39</v>
      </c>
      <c r="D39" s="135"/>
      <c r="E39" s="5" t="s">
        <v>38</v>
      </c>
      <c r="F39" s="17">
        <v>58000</v>
      </c>
      <c r="G39" s="17"/>
      <c r="H39" s="17"/>
      <c r="I39" s="32"/>
      <c r="J39" s="33">
        <f t="shared" si="10"/>
        <v>0</v>
      </c>
      <c r="K39" s="33">
        <f t="shared" si="11"/>
        <v>0</v>
      </c>
      <c r="L39" s="55">
        <f t="shared" si="12"/>
        <v>0</v>
      </c>
    </row>
    <row r="40" spans="2:12" x14ac:dyDescent="0.2">
      <c r="B40" s="47">
        <v>26</v>
      </c>
      <c r="C40" s="135" t="s">
        <v>40</v>
      </c>
      <c r="D40" s="135"/>
      <c r="E40" s="5" t="s">
        <v>38</v>
      </c>
      <c r="F40" s="17">
        <v>18000</v>
      </c>
      <c r="G40" s="17"/>
      <c r="H40" s="17"/>
      <c r="I40" s="32"/>
      <c r="J40" s="33">
        <f t="shared" si="10"/>
        <v>0</v>
      </c>
      <c r="K40" s="33">
        <f t="shared" si="11"/>
        <v>0</v>
      </c>
      <c r="L40" s="55">
        <f t="shared" si="12"/>
        <v>0</v>
      </c>
    </row>
    <row r="41" spans="2:12" ht="14.25" customHeight="1" x14ac:dyDescent="0.2">
      <c r="B41" s="47">
        <v>27</v>
      </c>
      <c r="C41" s="135" t="s">
        <v>41</v>
      </c>
      <c r="D41" s="135"/>
      <c r="E41" s="5" t="s">
        <v>38</v>
      </c>
      <c r="F41" s="17">
        <v>15000</v>
      </c>
      <c r="G41" s="17"/>
      <c r="H41" s="17"/>
      <c r="I41" s="32"/>
      <c r="J41" s="33">
        <f t="shared" si="10"/>
        <v>0</v>
      </c>
      <c r="K41" s="33">
        <f t="shared" si="11"/>
        <v>0</v>
      </c>
      <c r="L41" s="55">
        <f t="shared" si="12"/>
        <v>0</v>
      </c>
    </row>
    <row r="42" spans="2:12" ht="15" customHeight="1" x14ac:dyDescent="0.2">
      <c r="B42" s="47">
        <v>28</v>
      </c>
      <c r="C42" s="135" t="s">
        <v>42</v>
      </c>
      <c r="D42" s="135"/>
      <c r="E42" s="5" t="s">
        <v>38</v>
      </c>
      <c r="F42" s="17">
        <v>12000</v>
      </c>
      <c r="G42" s="17"/>
      <c r="H42" s="17"/>
      <c r="I42" s="32"/>
      <c r="J42" s="33">
        <f t="shared" si="10"/>
        <v>0</v>
      </c>
      <c r="K42" s="33">
        <f t="shared" si="11"/>
        <v>0</v>
      </c>
      <c r="L42" s="55">
        <f t="shared" si="12"/>
        <v>0</v>
      </c>
    </row>
    <row r="43" spans="2:12" ht="13.5" customHeight="1" x14ac:dyDescent="0.2">
      <c r="B43" s="47">
        <v>29</v>
      </c>
      <c r="C43" s="135" t="s">
        <v>43</v>
      </c>
      <c r="D43" s="135"/>
      <c r="E43" s="5" t="s">
        <v>38</v>
      </c>
      <c r="F43" s="17">
        <v>12000</v>
      </c>
      <c r="G43" s="17"/>
      <c r="H43" s="17"/>
      <c r="I43" s="32"/>
      <c r="J43" s="33">
        <f t="shared" si="10"/>
        <v>0</v>
      </c>
      <c r="K43" s="33">
        <f t="shared" si="11"/>
        <v>0</v>
      </c>
      <c r="L43" s="55">
        <f t="shared" si="12"/>
        <v>0</v>
      </c>
    </row>
    <row r="44" spans="2:12" ht="12.75" customHeight="1" x14ac:dyDescent="0.2">
      <c r="B44" s="47">
        <v>30</v>
      </c>
      <c r="C44" s="135" t="s">
        <v>44</v>
      </c>
      <c r="D44" s="135"/>
      <c r="E44" s="5" t="s">
        <v>38</v>
      </c>
      <c r="F44" s="17">
        <v>12000</v>
      </c>
      <c r="G44" s="17"/>
      <c r="H44" s="17"/>
      <c r="I44" s="32"/>
      <c r="J44" s="33">
        <f t="shared" si="10"/>
        <v>0</v>
      </c>
      <c r="K44" s="33">
        <f t="shared" si="11"/>
        <v>0</v>
      </c>
      <c r="L44" s="55">
        <f t="shared" si="12"/>
        <v>0</v>
      </c>
    </row>
    <row r="45" spans="2:12" ht="11.25" customHeight="1" x14ac:dyDescent="0.2">
      <c r="B45" s="47">
        <v>31</v>
      </c>
      <c r="C45" s="135" t="s">
        <v>45</v>
      </c>
      <c r="D45" s="135"/>
      <c r="E45" s="5" t="s">
        <v>38</v>
      </c>
      <c r="F45" s="17">
        <v>8000</v>
      </c>
      <c r="G45" s="17"/>
      <c r="H45" s="17"/>
      <c r="I45" s="32"/>
      <c r="J45" s="33">
        <f t="shared" si="10"/>
        <v>0</v>
      </c>
      <c r="K45" s="33">
        <f t="shared" si="11"/>
        <v>0</v>
      </c>
      <c r="L45" s="55">
        <f t="shared" si="12"/>
        <v>0</v>
      </c>
    </row>
    <row r="46" spans="2:12" ht="12.75" customHeight="1" x14ac:dyDescent="0.2">
      <c r="B46" s="47">
        <v>32</v>
      </c>
      <c r="C46" s="135" t="s">
        <v>46</v>
      </c>
      <c r="D46" s="135"/>
      <c r="E46" s="5" t="s">
        <v>38</v>
      </c>
      <c r="F46" s="17">
        <v>96000</v>
      </c>
      <c r="G46" s="17"/>
      <c r="H46" s="17"/>
      <c r="I46" s="32"/>
      <c r="J46" s="33">
        <f t="shared" si="10"/>
        <v>0</v>
      </c>
      <c r="K46" s="33">
        <f t="shared" si="11"/>
        <v>0</v>
      </c>
      <c r="L46" s="55">
        <f t="shared" si="12"/>
        <v>0</v>
      </c>
    </row>
    <row r="47" spans="2:12" ht="12.75" customHeight="1" x14ac:dyDescent="0.2">
      <c r="B47" s="47">
        <v>33</v>
      </c>
      <c r="C47" s="135" t="s">
        <v>47</v>
      </c>
      <c r="D47" s="135"/>
      <c r="E47" s="5" t="s">
        <v>38</v>
      </c>
      <c r="F47" s="17">
        <v>20000</v>
      </c>
      <c r="G47" s="17"/>
      <c r="H47" s="17"/>
      <c r="I47" s="32"/>
      <c r="J47" s="33">
        <f t="shared" si="10"/>
        <v>0</v>
      </c>
      <c r="K47" s="33">
        <f t="shared" si="11"/>
        <v>0</v>
      </c>
      <c r="L47" s="55">
        <f t="shared" si="12"/>
        <v>0</v>
      </c>
    </row>
    <row r="48" spans="2:12" x14ac:dyDescent="0.2">
      <c r="B48" s="47">
        <v>34</v>
      </c>
      <c r="C48" s="135" t="s">
        <v>48</v>
      </c>
      <c r="D48" s="135"/>
      <c r="E48" s="5" t="s">
        <v>38</v>
      </c>
      <c r="F48" s="17">
        <v>18000</v>
      </c>
      <c r="G48" s="17"/>
      <c r="H48" s="17"/>
      <c r="I48" s="32"/>
      <c r="J48" s="33">
        <f t="shared" si="10"/>
        <v>0</v>
      </c>
      <c r="K48" s="33">
        <f t="shared" si="11"/>
        <v>0</v>
      </c>
      <c r="L48" s="55">
        <f t="shared" si="12"/>
        <v>0</v>
      </c>
    </row>
    <row r="49" spans="2:12" ht="12.75" customHeight="1" x14ac:dyDescent="0.2">
      <c r="B49" s="47">
        <v>35</v>
      </c>
      <c r="C49" s="135" t="s">
        <v>49</v>
      </c>
      <c r="D49" s="135"/>
      <c r="E49" s="5" t="s">
        <v>38</v>
      </c>
      <c r="F49" s="17">
        <v>16000</v>
      </c>
      <c r="G49" s="17"/>
      <c r="H49" s="17"/>
      <c r="I49" s="32">
        <v>20</v>
      </c>
      <c r="J49" s="33">
        <f t="shared" si="10"/>
        <v>320000</v>
      </c>
      <c r="K49" s="33">
        <f t="shared" si="11"/>
        <v>20</v>
      </c>
      <c r="L49" s="55">
        <f t="shared" si="12"/>
        <v>320000</v>
      </c>
    </row>
    <row r="50" spans="2:12" x14ac:dyDescent="0.2">
      <c r="B50" s="47">
        <v>36</v>
      </c>
      <c r="C50" s="135" t="s">
        <v>50</v>
      </c>
      <c r="D50" s="135"/>
      <c r="E50" s="5" t="s">
        <v>38</v>
      </c>
      <c r="F50" s="17">
        <v>20000</v>
      </c>
      <c r="G50" s="17"/>
      <c r="H50" s="17"/>
      <c r="I50" s="32">
        <v>40</v>
      </c>
      <c r="J50" s="33">
        <f t="shared" si="10"/>
        <v>800000</v>
      </c>
      <c r="K50" s="33">
        <f t="shared" si="11"/>
        <v>40</v>
      </c>
      <c r="L50" s="55">
        <f t="shared" si="12"/>
        <v>800000</v>
      </c>
    </row>
    <row r="51" spans="2:12" ht="10.5" customHeight="1" x14ac:dyDescent="0.2">
      <c r="B51" s="47">
        <v>37</v>
      </c>
      <c r="C51" s="135" t="s">
        <v>51</v>
      </c>
      <c r="D51" s="135"/>
      <c r="E51" s="5" t="s">
        <v>38</v>
      </c>
      <c r="F51" s="17">
        <v>10000</v>
      </c>
      <c r="G51" s="17"/>
      <c r="H51" s="17"/>
      <c r="I51" s="32"/>
      <c r="J51" s="33">
        <f t="shared" si="10"/>
        <v>0</v>
      </c>
      <c r="K51" s="33">
        <f t="shared" si="11"/>
        <v>0</v>
      </c>
      <c r="L51" s="55">
        <f t="shared" si="12"/>
        <v>0</v>
      </c>
    </row>
    <row r="52" spans="2:12" ht="12" customHeight="1" x14ac:dyDescent="0.2">
      <c r="B52" s="47">
        <v>38</v>
      </c>
      <c r="C52" s="135" t="s">
        <v>52</v>
      </c>
      <c r="D52" s="135"/>
      <c r="E52" s="5" t="s">
        <v>38</v>
      </c>
      <c r="F52" s="17">
        <v>20000</v>
      </c>
      <c r="G52" s="17"/>
      <c r="H52" s="17"/>
      <c r="I52" s="32">
        <v>16</v>
      </c>
      <c r="J52" s="33">
        <f t="shared" si="10"/>
        <v>320000</v>
      </c>
      <c r="K52" s="33">
        <f t="shared" si="11"/>
        <v>16</v>
      </c>
      <c r="L52" s="55">
        <f t="shared" si="12"/>
        <v>320000</v>
      </c>
    </row>
    <row r="53" spans="2:12" ht="12.75" customHeight="1" x14ac:dyDescent="0.2">
      <c r="B53" s="47">
        <v>39</v>
      </c>
      <c r="C53" s="135" t="s">
        <v>53</v>
      </c>
      <c r="D53" s="135"/>
      <c r="E53" s="5" t="s">
        <v>36</v>
      </c>
      <c r="F53" s="17">
        <v>22000</v>
      </c>
      <c r="G53" s="17"/>
      <c r="H53" s="17"/>
      <c r="I53" s="32"/>
      <c r="J53" s="33">
        <f t="shared" si="10"/>
        <v>0</v>
      </c>
      <c r="K53" s="33">
        <f t="shared" si="11"/>
        <v>0</v>
      </c>
      <c r="L53" s="55">
        <f t="shared" si="12"/>
        <v>0</v>
      </c>
    </row>
    <row r="54" spans="2:12" ht="11.25" customHeight="1" x14ac:dyDescent="0.2">
      <c r="B54" s="47">
        <v>40</v>
      </c>
      <c r="C54" s="135" t="s">
        <v>54</v>
      </c>
      <c r="D54" s="135"/>
      <c r="E54" s="5" t="s">
        <v>36</v>
      </c>
      <c r="F54" s="17">
        <v>20000</v>
      </c>
      <c r="G54" s="17"/>
      <c r="H54" s="17"/>
      <c r="I54" s="32"/>
      <c r="J54" s="33">
        <f t="shared" si="10"/>
        <v>0</v>
      </c>
      <c r="K54" s="33">
        <f t="shared" si="11"/>
        <v>0</v>
      </c>
      <c r="L54" s="55">
        <f t="shared" si="12"/>
        <v>0</v>
      </c>
    </row>
    <row r="55" spans="2:12" ht="12" customHeight="1" x14ac:dyDescent="0.2">
      <c r="B55" s="47">
        <v>41</v>
      </c>
      <c r="C55" s="135" t="s">
        <v>55</v>
      </c>
      <c r="D55" s="135"/>
      <c r="E55" s="5" t="s">
        <v>36</v>
      </c>
      <c r="F55" s="17">
        <v>12000</v>
      </c>
      <c r="G55" s="17"/>
      <c r="H55" s="17"/>
      <c r="I55" s="32"/>
      <c r="J55" s="33">
        <f t="shared" si="10"/>
        <v>0</v>
      </c>
      <c r="K55" s="33">
        <f t="shared" si="11"/>
        <v>0</v>
      </c>
      <c r="L55" s="55">
        <f t="shared" si="12"/>
        <v>0</v>
      </c>
    </row>
    <row r="56" spans="2:12" x14ac:dyDescent="0.2">
      <c r="B56" s="47">
        <v>42</v>
      </c>
      <c r="C56" s="135" t="s">
        <v>56</v>
      </c>
      <c r="D56" s="135"/>
      <c r="E56" s="5" t="s">
        <v>36</v>
      </c>
      <c r="F56" s="17">
        <v>15000</v>
      </c>
      <c r="G56" s="17"/>
      <c r="H56" s="17"/>
      <c r="I56" s="32"/>
      <c r="J56" s="33">
        <f t="shared" si="10"/>
        <v>0</v>
      </c>
      <c r="K56" s="33">
        <f t="shared" si="11"/>
        <v>0</v>
      </c>
      <c r="L56" s="55">
        <f t="shared" si="12"/>
        <v>0</v>
      </c>
    </row>
    <row r="57" spans="2:12" ht="13.5" customHeight="1" x14ac:dyDescent="0.2">
      <c r="B57" s="47">
        <v>43</v>
      </c>
      <c r="C57" s="135" t="s">
        <v>57</v>
      </c>
      <c r="D57" s="135"/>
      <c r="E57" s="5" t="s">
        <v>36</v>
      </c>
      <c r="F57" s="17">
        <v>118000</v>
      </c>
      <c r="G57" s="17"/>
      <c r="H57" s="17"/>
      <c r="I57" s="32"/>
      <c r="J57" s="33">
        <f t="shared" si="10"/>
        <v>0</v>
      </c>
      <c r="K57" s="33">
        <f t="shared" si="11"/>
        <v>0</v>
      </c>
      <c r="L57" s="55">
        <f t="shared" si="12"/>
        <v>0</v>
      </c>
    </row>
    <row r="58" spans="2:12" ht="15" customHeight="1" x14ac:dyDescent="0.2">
      <c r="B58" s="47"/>
      <c r="C58" s="128" t="s">
        <v>124</v>
      </c>
      <c r="D58" s="128"/>
      <c r="E58" s="3"/>
      <c r="F58" s="37"/>
      <c r="G58" s="37"/>
      <c r="H58" s="37"/>
      <c r="I58" s="35"/>
      <c r="J58" s="36">
        <f>SUM(J37:J57)</f>
        <v>1440000</v>
      </c>
      <c r="K58" s="35"/>
      <c r="L58" s="36">
        <f>SUM(L37:L57)</f>
        <v>1440000</v>
      </c>
    </row>
    <row r="59" spans="2:12" hidden="1" x14ac:dyDescent="0.2">
      <c r="B59" s="47">
        <v>44</v>
      </c>
      <c r="C59" s="130" t="s">
        <v>58</v>
      </c>
      <c r="D59" s="130"/>
      <c r="E59" s="5" t="s">
        <v>59</v>
      </c>
      <c r="F59" s="17">
        <v>550000</v>
      </c>
      <c r="G59" s="17"/>
      <c r="H59" s="17"/>
      <c r="I59" s="32"/>
      <c r="J59" s="33">
        <f>I59*F59</f>
        <v>0</v>
      </c>
      <c r="K59" s="32"/>
      <c r="L59" s="32"/>
    </row>
    <row r="60" spans="2:12" ht="12" hidden="1" customHeight="1" x14ac:dyDescent="0.2">
      <c r="B60" s="47">
        <v>45</v>
      </c>
      <c r="C60" s="130" t="s">
        <v>60</v>
      </c>
      <c r="D60" s="130"/>
      <c r="E60" s="5" t="s">
        <v>59</v>
      </c>
      <c r="F60" s="17">
        <v>900000</v>
      </c>
      <c r="G60" s="17"/>
      <c r="H60" s="17"/>
      <c r="I60" s="32"/>
      <c r="J60" s="33">
        <f>I60*F60</f>
        <v>0</v>
      </c>
      <c r="K60" s="32"/>
      <c r="L60" s="32"/>
    </row>
    <row r="61" spans="2:12" ht="11.25" hidden="1" customHeight="1" x14ac:dyDescent="0.2">
      <c r="B61" s="47"/>
      <c r="C61" s="128" t="s">
        <v>125</v>
      </c>
      <c r="D61" s="128"/>
      <c r="E61" s="3"/>
      <c r="F61" s="37"/>
      <c r="G61" s="37"/>
      <c r="H61" s="37"/>
      <c r="I61" s="35"/>
      <c r="J61" s="36">
        <f>SUM(J59:J60)</f>
        <v>0</v>
      </c>
      <c r="K61" s="35"/>
      <c r="L61" s="35"/>
    </row>
    <row r="62" spans="2:12" x14ac:dyDescent="0.2">
      <c r="B62" s="47"/>
      <c r="C62" s="128" t="s">
        <v>61</v>
      </c>
      <c r="D62" s="128"/>
      <c r="E62" s="3"/>
      <c r="F62" s="37"/>
      <c r="G62" s="37"/>
      <c r="H62" s="37"/>
      <c r="I62" s="36"/>
      <c r="J62" s="36">
        <f>J61+J58+J36+J29</f>
        <v>14400000</v>
      </c>
      <c r="K62" s="35"/>
      <c r="L62" s="36">
        <f>L61+L58+L36+L29</f>
        <v>14400000</v>
      </c>
    </row>
    <row r="63" spans="2:12" ht="13.5" customHeight="1" x14ac:dyDescent="0.2">
      <c r="B63" s="47">
        <v>46</v>
      </c>
      <c r="C63" s="130" t="s">
        <v>62</v>
      </c>
      <c r="D63" s="130"/>
      <c r="E63" s="52" t="s">
        <v>6</v>
      </c>
      <c r="F63" s="17">
        <v>80000</v>
      </c>
      <c r="G63" s="17">
        <v>0</v>
      </c>
      <c r="H63" s="17">
        <f>G63*F63</f>
        <v>0</v>
      </c>
      <c r="I63" s="32">
        <v>40</v>
      </c>
      <c r="J63" s="33">
        <f>I63*F63</f>
        <v>3200000</v>
      </c>
      <c r="K63" s="33">
        <f>G63+I63</f>
        <v>40</v>
      </c>
      <c r="L63" s="33">
        <f>K63*F63</f>
        <v>3200000</v>
      </c>
    </row>
    <row r="64" spans="2:12" x14ac:dyDescent="0.2">
      <c r="B64" s="47">
        <v>47</v>
      </c>
      <c r="C64" s="130" t="s">
        <v>63</v>
      </c>
      <c r="D64" s="130"/>
      <c r="E64" s="52" t="s">
        <v>6</v>
      </c>
      <c r="F64" s="17">
        <v>80000</v>
      </c>
      <c r="G64" s="17">
        <v>0</v>
      </c>
      <c r="H64" s="17">
        <f t="shared" ref="H64:H67" si="13">G64*F64</f>
        <v>0</v>
      </c>
      <c r="I64" s="32"/>
      <c r="J64" s="33">
        <f>I64*F64</f>
        <v>0</v>
      </c>
      <c r="K64" s="33">
        <f t="shared" ref="K64:K67" si="14">G64+I64</f>
        <v>0</v>
      </c>
      <c r="L64" s="33">
        <f t="shared" ref="L64:L67" si="15">K64*F64</f>
        <v>0</v>
      </c>
    </row>
    <row r="65" spans="2:12" x14ac:dyDescent="0.2">
      <c r="B65" s="47">
        <v>48</v>
      </c>
      <c r="C65" s="130" t="s">
        <v>64</v>
      </c>
      <c r="D65" s="130"/>
      <c r="E65" s="52" t="s">
        <v>4</v>
      </c>
      <c r="F65" s="17">
        <v>80000</v>
      </c>
      <c r="G65" s="17">
        <v>944</v>
      </c>
      <c r="H65" s="17">
        <f t="shared" si="13"/>
        <v>75520000</v>
      </c>
      <c r="I65" s="32">
        <v>152</v>
      </c>
      <c r="J65" s="33">
        <f>I65*F65</f>
        <v>12160000</v>
      </c>
      <c r="K65" s="33">
        <f t="shared" si="14"/>
        <v>1096</v>
      </c>
      <c r="L65" s="33">
        <f t="shared" si="15"/>
        <v>87680000</v>
      </c>
    </row>
    <row r="66" spans="2:12" x14ac:dyDescent="0.2">
      <c r="B66" s="47">
        <v>49</v>
      </c>
      <c r="C66" s="130" t="s">
        <v>65</v>
      </c>
      <c r="D66" s="130"/>
      <c r="E66" s="52" t="s">
        <v>4</v>
      </c>
      <c r="F66" s="17">
        <v>29000</v>
      </c>
      <c r="G66" s="17">
        <v>0</v>
      </c>
      <c r="H66" s="17">
        <f t="shared" si="13"/>
        <v>0</v>
      </c>
      <c r="I66" s="32">
        <v>93</v>
      </c>
      <c r="J66" s="33">
        <f>I66*F66</f>
        <v>2697000</v>
      </c>
      <c r="K66" s="33">
        <f t="shared" si="14"/>
        <v>93</v>
      </c>
      <c r="L66" s="33">
        <f t="shared" si="15"/>
        <v>2697000</v>
      </c>
    </row>
    <row r="67" spans="2:12" x14ac:dyDescent="0.2">
      <c r="B67" s="47">
        <v>50</v>
      </c>
      <c r="C67" s="130" t="s">
        <v>66</v>
      </c>
      <c r="D67" s="130"/>
      <c r="E67" s="52" t="s">
        <v>67</v>
      </c>
      <c r="F67" s="17">
        <v>30000</v>
      </c>
      <c r="G67" s="17">
        <v>0</v>
      </c>
      <c r="H67" s="17">
        <f t="shared" si="13"/>
        <v>0</v>
      </c>
      <c r="I67" s="32"/>
      <c r="J67" s="33">
        <f>I67*F67</f>
        <v>0</v>
      </c>
      <c r="K67" s="33">
        <f t="shared" si="14"/>
        <v>0</v>
      </c>
      <c r="L67" s="33">
        <f t="shared" si="15"/>
        <v>0</v>
      </c>
    </row>
    <row r="68" spans="2:12" x14ac:dyDescent="0.2">
      <c r="B68" s="47"/>
      <c r="C68" s="128" t="s">
        <v>126</v>
      </c>
      <c r="D68" s="128"/>
      <c r="E68" s="6"/>
      <c r="F68" s="37"/>
      <c r="G68" s="37"/>
      <c r="H68" s="37">
        <f>SUM(H63:H67)</f>
        <v>75520000</v>
      </c>
      <c r="I68" s="35"/>
      <c r="J68" s="36">
        <f>SUM(J63:J67)</f>
        <v>18057000</v>
      </c>
      <c r="K68" s="35"/>
      <c r="L68" s="36">
        <f>SUM(L63:L67)</f>
        <v>93577000</v>
      </c>
    </row>
    <row r="69" spans="2:12" x14ac:dyDescent="0.2">
      <c r="B69" s="47">
        <v>51</v>
      </c>
      <c r="C69" s="130" t="s">
        <v>68</v>
      </c>
      <c r="D69" s="130"/>
      <c r="E69" s="52" t="s">
        <v>69</v>
      </c>
      <c r="F69" s="17">
        <v>1200</v>
      </c>
      <c r="G69" s="17"/>
      <c r="H69" s="17">
        <v>0</v>
      </c>
      <c r="I69" s="32">
        <v>3500</v>
      </c>
      <c r="J69" s="33">
        <f>I69*F69</f>
        <v>4200000</v>
      </c>
      <c r="K69" s="33">
        <f>I69+G69</f>
        <v>3500</v>
      </c>
      <c r="L69" s="33">
        <f>K69*F69</f>
        <v>4200000</v>
      </c>
    </row>
    <row r="70" spans="2:12" x14ac:dyDescent="0.2">
      <c r="B70" s="47">
        <v>52</v>
      </c>
      <c r="C70" s="130" t="s">
        <v>70</v>
      </c>
      <c r="D70" s="130"/>
      <c r="E70" s="52" t="s">
        <v>69</v>
      </c>
      <c r="F70" s="17">
        <v>1200</v>
      </c>
      <c r="G70" s="17"/>
      <c r="H70" s="17">
        <v>0</v>
      </c>
      <c r="I70" s="32"/>
      <c r="J70" s="33"/>
      <c r="K70" s="33">
        <f t="shared" ref="K70:K73" si="16">I70+G70</f>
        <v>0</v>
      </c>
      <c r="L70" s="33">
        <f t="shared" ref="L70:L73" si="17">K70*F70</f>
        <v>0</v>
      </c>
    </row>
    <row r="71" spans="2:12" x14ac:dyDescent="0.2">
      <c r="B71" s="47">
        <v>53</v>
      </c>
      <c r="C71" s="130" t="s">
        <v>71</v>
      </c>
      <c r="D71" s="130"/>
      <c r="E71" s="52" t="s">
        <v>69</v>
      </c>
      <c r="F71" s="17">
        <v>1200</v>
      </c>
      <c r="G71" s="17"/>
      <c r="H71" s="17">
        <v>0</v>
      </c>
      <c r="I71" s="32">
        <v>3800</v>
      </c>
      <c r="J71" s="33">
        <f>I71*F71</f>
        <v>4560000</v>
      </c>
      <c r="K71" s="33">
        <f t="shared" si="16"/>
        <v>3800</v>
      </c>
      <c r="L71" s="33">
        <f t="shared" si="17"/>
        <v>4560000</v>
      </c>
    </row>
    <row r="72" spans="2:12" x14ac:dyDescent="0.2">
      <c r="B72" s="47">
        <v>54</v>
      </c>
      <c r="C72" s="130" t="s">
        <v>72</v>
      </c>
      <c r="D72" s="130"/>
      <c r="E72" s="52" t="s">
        <v>69</v>
      </c>
      <c r="F72" s="17">
        <v>1200</v>
      </c>
      <c r="G72" s="17"/>
      <c r="H72" s="17">
        <v>0</v>
      </c>
      <c r="I72" s="32">
        <v>1600</v>
      </c>
      <c r="J72" s="33">
        <f>I72*F72</f>
        <v>1920000</v>
      </c>
      <c r="K72" s="33">
        <f t="shared" si="16"/>
        <v>1600</v>
      </c>
      <c r="L72" s="33">
        <f t="shared" si="17"/>
        <v>1920000</v>
      </c>
    </row>
    <row r="73" spans="2:12" x14ac:dyDescent="0.2">
      <c r="B73" s="47">
        <v>55</v>
      </c>
      <c r="C73" s="130" t="s">
        <v>73</v>
      </c>
      <c r="D73" s="130"/>
      <c r="E73" s="52" t="s">
        <v>69</v>
      </c>
      <c r="F73" s="17">
        <v>2800</v>
      </c>
      <c r="G73" s="17"/>
      <c r="H73" s="17">
        <v>0</v>
      </c>
      <c r="I73" s="32"/>
      <c r="J73" s="33">
        <f>I73*F73</f>
        <v>0</v>
      </c>
      <c r="K73" s="33">
        <f t="shared" si="16"/>
        <v>0</v>
      </c>
      <c r="L73" s="33">
        <f t="shared" si="17"/>
        <v>0</v>
      </c>
    </row>
    <row r="74" spans="2:12" x14ac:dyDescent="0.2">
      <c r="B74" s="47"/>
      <c r="C74" s="132" t="s">
        <v>127</v>
      </c>
      <c r="D74" s="132"/>
      <c r="E74" s="51"/>
      <c r="F74" s="21"/>
      <c r="G74" s="21"/>
      <c r="H74" s="21">
        <v>0</v>
      </c>
      <c r="I74" s="35"/>
      <c r="J74" s="36">
        <f>SUM(J69:J73)</f>
        <v>10680000</v>
      </c>
      <c r="K74" s="35"/>
      <c r="L74" s="36">
        <f>SUM(L69:L73)</f>
        <v>10680000</v>
      </c>
    </row>
    <row r="75" spans="2:12" x14ac:dyDescent="0.2">
      <c r="B75" s="47"/>
      <c r="C75" s="133" t="s">
        <v>74</v>
      </c>
      <c r="D75" s="133"/>
      <c r="E75" s="38"/>
      <c r="F75" s="37"/>
      <c r="G75" s="37"/>
      <c r="H75" s="37">
        <f>H68+H17</f>
        <v>103680000</v>
      </c>
      <c r="I75" s="35"/>
      <c r="J75" s="36">
        <f>J74+J68+J62+J17</f>
        <v>60977000</v>
      </c>
      <c r="K75" s="35"/>
      <c r="L75" s="36">
        <f>L74+L68+L62+L17</f>
        <v>164657000</v>
      </c>
    </row>
    <row r="76" spans="2:12" x14ac:dyDescent="0.2">
      <c r="B76" s="47">
        <v>56</v>
      </c>
      <c r="C76" s="130" t="s">
        <v>75</v>
      </c>
      <c r="D76" s="130"/>
      <c r="E76" s="52" t="s">
        <v>76</v>
      </c>
      <c r="F76" s="17">
        <v>40000</v>
      </c>
      <c r="G76" s="17">
        <v>0</v>
      </c>
      <c r="H76" s="17">
        <f>G76*F76</f>
        <v>0</v>
      </c>
      <c r="I76" s="32"/>
      <c r="J76" s="33">
        <f>I76*F76</f>
        <v>0</v>
      </c>
      <c r="K76" s="33">
        <f>G76+I76</f>
        <v>0</v>
      </c>
      <c r="L76" s="32"/>
    </row>
    <row r="77" spans="2:12" x14ac:dyDescent="0.2">
      <c r="B77" s="47">
        <f>B76+1</f>
        <v>57</v>
      </c>
      <c r="C77" s="134" t="s">
        <v>77</v>
      </c>
      <c r="D77" s="134"/>
      <c r="E77" s="7" t="s">
        <v>76</v>
      </c>
      <c r="F77" s="17">
        <v>20000</v>
      </c>
      <c r="G77" s="17">
        <v>0</v>
      </c>
      <c r="H77" s="17">
        <f t="shared" ref="H77:H101" si="18">G77*F77</f>
        <v>0</v>
      </c>
      <c r="I77" s="32"/>
      <c r="J77" s="33">
        <f t="shared" ref="J77:J117" si="19">I77*F77</f>
        <v>0</v>
      </c>
      <c r="K77" s="33">
        <f t="shared" ref="K77:K101" si="20">G77+I77</f>
        <v>0</v>
      </c>
      <c r="L77" s="32"/>
    </row>
    <row r="78" spans="2:12" x14ac:dyDescent="0.2">
      <c r="B78" s="47">
        <f t="shared" ref="B78:B101" si="21">B77+1</f>
        <v>58</v>
      </c>
      <c r="C78" s="134" t="s">
        <v>78</v>
      </c>
      <c r="D78" s="134"/>
      <c r="E78" s="7" t="s">
        <v>76</v>
      </c>
      <c r="F78" s="17">
        <v>50000</v>
      </c>
      <c r="G78" s="17">
        <v>0</v>
      </c>
      <c r="H78" s="17">
        <f t="shared" si="18"/>
        <v>0</v>
      </c>
      <c r="I78" s="32"/>
      <c r="J78" s="33">
        <f t="shared" si="19"/>
        <v>0</v>
      </c>
      <c r="K78" s="33">
        <f t="shared" si="20"/>
        <v>0</v>
      </c>
      <c r="L78" s="32"/>
    </row>
    <row r="79" spans="2:12" x14ac:dyDescent="0.2">
      <c r="B79" s="47">
        <f t="shared" si="21"/>
        <v>59</v>
      </c>
      <c r="C79" s="134" t="s">
        <v>133</v>
      </c>
      <c r="D79" s="134"/>
      <c r="E79" s="7" t="s">
        <v>76</v>
      </c>
      <c r="F79" s="17">
        <v>25000</v>
      </c>
      <c r="G79" s="17">
        <v>0</v>
      </c>
      <c r="H79" s="17">
        <f t="shared" si="18"/>
        <v>0</v>
      </c>
      <c r="I79" s="32"/>
      <c r="J79" s="33">
        <f t="shared" si="19"/>
        <v>0</v>
      </c>
      <c r="K79" s="33">
        <f t="shared" si="20"/>
        <v>0</v>
      </c>
      <c r="L79" s="32"/>
    </row>
    <row r="80" spans="2:12" x14ac:dyDescent="0.2">
      <c r="B80" s="47">
        <f t="shared" si="21"/>
        <v>60</v>
      </c>
      <c r="C80" s="134" t="s">
        <v>134</v>
      </c>
      <c r="D80" s="134"/>
      <c r="E80" s="7" t="s">
        <v>76</v>
      </c>
      <c r="F80" s="17">
        <v>22000</v>
      </c>
      <c r="G80" s="17">
        <v>150</v>
      </c>
      <c r="H80" s="17">
        <f t="shared" si="18"/>
        <v>3300000</v>
      </c>
      <c r="I80" s="32"/>
      <c r="J80" s="33">
        <f t="shared" si="19"/>
        <v>0</v>
      </c>
      <c r="K80" s="33">
        <f t="shared" si="20"/>
        <v>150</v>
      </c>
      <c r="L80" s="55">
        <f t="shared" ref="L80" si="22">K80*F80</f>
        <v>3300000</v>
      </c>
    </row>
    <row r="81" spans="2:12" x14ac:dyDescent="0.2">
      <c r="B81" s="47">
        <f t="shared" si="21"/>
        <v>61</v>
      </c>
      <c r="C81" s="134" t="s">
        <v>79</v>
      </c>
      <c r="D81" s="134"/>
      <c r="E81" s="7" t="s">
        <v>76</v>
      </c>
      <c r="F81" s="17">
        <v>16000</v>
      </c>
      <c r="G81" s="17">
        <v>0</v>
      </c>
      <c r="H81" s="17">
        <f t="shared" si="18"/>
        <v>0</v>
      </c>
      <c r="I81" s="32"/>
      <c r="J81" s="33">
        <f t="shared" si="19"/>
        <v>0</v>
      </c>
      <c r="K81" s="33">
        <f t="shared" si="20"/>
        <v>0</v>
      </c>
      <c r="L81" s="32"/>
    </row>
    <row r="82" spans="2:12" x14ac:dyDescent="0.2">
      <c r="B82" s="47">
        <f t="shared" si="21"/>
        <v>62</v>
      </c>
      <c r="C82" s="134" t="s">
        <v>80</v>
      </c>
      <c r="D82" s="134"/>
      <c r="E82" s="7" t="s">
        <v>76</v>
      </c>
      <c r="F82" s="17">
        <v>16000</v>
      </c>
      <c r="G82" s="17">
        <v>0</v>
      </c>
      <c r="H82" s="17">
        <f t="shared" si="18"/>
        <v>0</v>
      </c>
      <c r="I82" s="32"/>
      <c r="J82" s="33">
        <f t="shared" si="19"/>
        <v>0</v>
      </c>
      <c r="K82" s="33">
        <f t="shared" si="20"/>
        <v>0</v>
      </c>
      <c r="L82" s="32"/>
    </row>
    <row r="83" spans="2:12" x14ac:dyDescent="0.2">
      <c r="B83" s="47">
        <f t="shared" si="21"/>
        <v>63</v>
      </c>
      <c r="C83" s="134" t="s">
        <v>81</v>
      </c>
      <c r="D83" s="134"/>
      <c r="E83" s="7" t="s">
        <v>76</v>
      </c>
      <c r="F83" s="17">
        <v>18000</v>
      </c>
      <c r="G83" s="17">
        <v>0</v>
      </c>
      <c r="H83" s="17">
        <f t="shared" si="18"/>
        <v>0</v>
      </c>
      <c r="I83" s="32"/>
      <c r="J83" s="33">
        <f t="shared" si="19"/>
        <v>0</v>
      </c>
      <c r="K83" s="33">
        <f t="shared" si="20"/>
        <v>0</v>
      </c>
      <c r="L83" s="32"/>
    </row>
    <row r="84" spans="2:12" x14ac:dyDescent="0.2">
      <c r="B84" s="47">
        <f t="shared" si="21"/>
        <v>64</v>
      </c>
      <c r="C84" s="134" t="s">
        <v>82</v>
      </c>
      <c r="D84" s="134"/>
      <c r="E84" s="7" t="s">
        <v>76</v>
      </c>
      <c r="F84" s="17">
        <v>60000</v>
      </c>
      <c r="G84" s="17">
        <v>0</v>
      </c>
      <c r="H84" s="17">
        <f t="shared" si="18"/>
        <v>0</v>
      </c>
      <c r="I84" s="32"/>
      <c r="J84" s="33">
        <f t="shared" si="19"/>
        <v>0</v>
      </c>
      <c r="K84" s="33">
        <f t="shared" si="20"/>
        <v>0</v>
      </c>
      <c r="L84" s="32"/>
    </row>
    <row r="85" spans="2:12" x14ac:dyDescent="0.2">
      <c r="B85" s="47">
        <f t="shared" si="21"/>
        <v>65</v>
      </c>
      <c r="C85" s="134" t="s">
        <v>83</v>
      </c>
      <c r="D85" s="134"/>
      <c r="E85" s="7" t="s">
        <v>76</v>
      </c>
      <c r="F85" s="17">
        <v>38000</v>
      </c>
      <c r="G85" s="17">
        <v>0</v>
      </c>
      <c r="H85" s="17">
        <f t="shared" si="18"/>
        <v>0</v>
      </c>
      <c r="I85" s="32"/>
      <c r="J85" s="33">
        <f t="shared" si="19"/>
        <v>0</v>
      </c>
      <c r="K85" s="33">
        <f t="shared" si="20"/>
        <v>0</v>
      </c>
      <c r="L85" s="32"/>
    </row>
    <row r="86" spans="2:12" x14ac:dyDescent="0.2">
      <c r="B86" s="47">
        <f t="shared" si="21"/>
        <v>66</v>
      </c>
      <c r="C86" s="134" t="s">
        <v>84</v>
      </c>
      <c r="D86" s="134"/>
      <c r="E86" s="7" t="s">
        <v>76</v>
      </c>
      <c r="F86" s="17">
        <v>45000</v>
      </c>
      <c r="G86" s="17">
        <v>0</v>
      </c>
      <c r="H86" s="17">
        <f t="shared" si="18"/>
        <v>0</v>
      </c>
      <c r="I86" s="32"/>
      <c r="J86" s="33">
        <f t="shared" si="19"/>
        <v>0</v>
      </c>
      <c r="K86" s="33">
        <f t="shared" si="20"/>
        <v>0</v>
      </c>
      <c r="L86" s="32"/>
    </row>
    <row r="87" spans="2:12" x14ac:dyDescent="0.2">
      <c r="B87" s="47">
        <f t="shared" si="21"/>
        <v>67</v>
      </c>
      <c r="C87" s="134" t="s">
        <v>85</v>
      </c>
      <c r="D87" s="134"/>
      <c r="E87" s="7" t="s">
        <v>76</v>
      </c>
      <c r="F87" s="17">
        <v>35000</v>
      </c>
      <c r="G87" s="17">
        <v>0</v>
      </c>
      <c r="H87" s="17">
        <f t="shared" si="18"/>
        <v>0</v>
      </c>
      <c r="I87" s="32"/>
      <c r="J87" s="33">
        <f t="shared" si="19"/>
        <v>0</v>
      </c>
      <c r="K87" s="33">
        <f t="shared" si="20"/>
        <v>0</v>
      </c>
      <c r="L87" s="32"/>
    </row>
    <row r="88" spans="2:12" x14ac:dyDescent="0.2">
      <c r="B88" s="47">
        <f t="shared" si="21"/>
        <v>68</v>
      </c>
      <c r="C88" s="134" t="s">
        <v>86</v>
      </c>
      <c r="D88" s="134"/>
      <c r="E88" s="7" t="s">
        <v>76</v>
      </c>
      <c r="F88" s="17">
        <v>300000</v>
      </c>
      <c r="G88" s="17">
        <v>0</v>
      </c>
      <c r="H88" s="17">
        <f t="shared" si="18"/>
        <v>0</v>
      </c>
      <c r="I88" s="32"/>
      <c r="J88" s="33">
        <f t="shared" si="19"/>
        <v>0</v>
      </c>
      <c r="K88" s="33">
        <f t="shared" si="20"/>
        <v>0</v>
      </c>
      <c r="L88" s="32"/>
    </row>
    <row r="89" spans="2:12" x14ac:dyDescent="0.2">
      <c r="B89" s="47">
        <f t="shared" si="21"/>
        <v>69</v>
      </c>
      <c r="C89" s="134" t="s">
        <v>87</v>
      </c>
      <c r="D89" s="134"/>
      <c r="E89" s="7" t="s">
        <v>76</v>
      </c>
      <c r="F89" s="17">
        <v>55000</v>
      </c>
      <c r="G89" s="17">
        <v>0</v>
      </c>
      <c r="H89" s="17">
        <f t="shared" si="18"/>
        <v>0</v>
      </c>
      <c r="I89" s="32"/>
      <c r="J89" s="33">
        <f t="shared" si="19"/>
        <v>0</v>
      </c>
      <c r="K89" s="33">
        <f t="shared" si="20"/>
        <v>0</v>
      </c>
      <c r="L89" s="32"/>
    </row>
    <row r="90" spans="2:12" x14ac:dyDescent="0.2">
      <c r="B90" s="47">
        <f t="shared" si="21"/>
        <v>70</v>
      </c>
      <c r="C90" s="130" t="s">
        <v>88</v>
      </c>
      <c r="D90" s="130"/>
      <c r="E90" s="7" t="s">
        <v>76</v>
      </c>
      <c r="F90" s="17">
        <v>100000</v>
      </c>
      <c r="G90" s="17">
        <v>0</v>
      </c>
      <c r="H90" s="17">
        <f t="shared" si="18"/>
        <v>0</v>
      </c>
      <c r="I90" s="32"/>
      <c r="J90" s="33">
        <f t="shared" si="19"/>
        <v>0</v>
      </c>
      <c r="K90" s="33">
        <f t="shared" si="20"/>
        <v>0</v>
      </c>
      <c r="L90" s="32"/>
    </row>
    <row r="91" spans="2:12" x14ac:dyDescent="0.2">
      <c r="B91" s="47">
        <f t="shared" si="21"/>
        <v>71</v>
      </c>
      <c r="C91" s="130" t="s">
        <v>89</v>
      </c>
      <c r="D91" s="130"/>
      <c r="E91" s="7" t="s">
        <v>76</v>
      </c>
      <c r="F91" s="17">
        <v>200000</v>
      </c>
      <c r="G91" s="17">
        <v>0</v>
      </c>
      <c r="H91" s="17">
        <f t="shared" si="18"/>
        <v>0</v>
      </c>
      <c r="I91" s="32"/>
      <c r="J91" s="33">
        <f t="shared" si="19"/>
        <v>0</v>
      </c>
      <c r="K91" s="33">
        <f t="shared" si="20"/>
        <v>0</v>
      </c>
      <c r="L91" s="32"/>
    </row>
    <row r="92" spans="2:12" x14ac:dyDescent="0.2">
      <c r="B92" s="47">
        <f t="shared" si="21"/>
        <v>72</v>
      </c>
      <c r="C92" s="130" t="s">
        <v>90</v>
      </c>
      <c r="D92" s="130"/>
      <c r="E92" s="7" t="s">
        <v>76</v>
      </c>
      <c r="F92" s="17">
        <v>56000</v>
      </c>
      <c r="G92" s="17">
        <v>0</v>
      </c>
      <c r="H92" s="17">
        <f t="shared" si="18"/>
        <v>0</v>
      </c>
      <c r="I92" s="32"/>
      <c r="J92" s="33">
        <f t="shared" si="19"/>
        <v>0</v>
      </c>
      <c r="K92" s="33">
        <f t="shared" si="20"/>
        <v>0</v>
      </c>
      <c r="L92" s="32"/>
    </row>
    <row r="93" spans="2:12" x14ac:dyDescent="0.2">
      <c r="B93" s="47">
        <f t="shared" si="21"/>
        <v>73</v>
      </c>
      <c r="C93" s="134" t="s">
        <v>91</v>
      </c>
      <c r="D93" s="134"/>
      <c r="E93" s="7" t="s">
        <v>76</v>
      </c>
      <c r="F93" s="17">
        <v>51500</v>
      </c>
      <c r="G93" s="17">
        <v>0</v>
      </c>
      <c r="H93" s="17">
        <f t="shared" si="18"/>
        <v>0</v>
      </c>
      <c r="I93" s="32"/>
      <c r="J93" s="33">
        <f t="shared" si="19"/>
        <v>0</v>
      </c>
      <c r="K93" s="33">
        <f t="shared" si="20"/>
        <v>0</v>
      </c>
      <c r="L93" s="32"/>
    </row>
    <row r="94" spans="2:12" x14ac:dyDescent="0.2">
      <c r="B94" s="47">
        <f t="shared" si="21"/>
        <v>74</v>
      </c>
      <c r="C94" s="130" t="s">
        <v>92</v>
      </c>
      <c r="D94" s="130"/>
      <c r="E94" s="7" t="s">
        <v>76</v>
      </c>
      <c r="F94" s="17">
        <v>48000</v>
      </c>
      <c r="G94" s="17">
        <v>0</v>
      </c>
      <c r="H94" s="17">
        <f t="shared" si="18"/>
        <v>0</v>
      </c>
      <c r="I94" s="32"/>
      <c r="J94" s="33">
        <f t="shared" si="19"/>
        <v>0</v>
      </c>
      <c r="K94" s="33">
        <f t="shared" si="20"/>
        <v>0</v>
      </c>
      <c r="L94" s="32"/>
    </row>
    <row r="95" spans="2:12" x14ac:dyDescent="0.2">
      <c r="B95" s="47">
        <f t="shared" si="21"/>
        <v>75</v>
      </c>
      <c r="C95" s="131" t="s">
        <v>93</v>
      </c>
      <c r="D95" s="50" t="s">
        <v>94</v>
      </c>
      <c r="E95" s="7" t="s">
        <v>38</v>
      </c>
      <c r="F95" s="17">
        <v>32946</v>
      </c>
      <c r="G95" s="17">
        <v>0</v>
      </c>
      <c r="H95" s="17">
        <f t="shared" si="18"/>
        <v>0</v>
      </c>
      <c r="I95" s="32"/>
      <c r="J95" s="33">
        <f t="shared" si="19"/>
        <v>0</v>
      </c>
      <c r="K95" s="33">
        <f t="shared" si="20"/>
        <v>0</v>
      </c>
      <c r="L95" s="32"/>
    </row>
    <row r="96" spans="2:12" x14ac:dyDescent="0.2">
      <c r="B96" s="47">
        <f t="shared" si="21"/>
        <v>76</v>
      </c>
      <c r="C96" s="131"/>
      <c r="D96" s="50" t="s">
        <v>95</v>
      </c>
      <c r="E96" s="7" t="s">
        <v>38</v>
      </c>
      <c r="F96" s="17">
        <v>246228</v>
      </c>
      <c r="G96" s="17">
        <v>0</v>
      </c>
      <c r="H96" s="17">
        <f t="shared" si="18"/>
        <v>0</v>
      </c>
      <c r="I96" s="32"/>
      <c r="J96" s="33">
        <f t="shared" si="19"/>
        <v>0</v>
      </c>
      <c r="K96" s="33">
        <f t="shared" si="20"/>
        <v>0</v>
      </c>
      <c r="L96" s="32"/>
    </row>
    <row r="97" spans="2:12" x14ac:dyDescent="0.2">
      <c r="B97" s="47">
        <f t="shared" si="21"/>
        <v>77</v>
      </c>
      <c r="C97" s="131"/>
      <c r="D97" s="50" t="s">
        <v>96</v>
      </c>
      <c r="E97" s="7" t="s">
        <v>38</v>
      </c>
      <c r="F97" s="17">
        <v>305949</v>
      </c>
      <c r="G97" s="17">
        <v>0</v>
      </c>
      <c r="H97" s="17">
        <f t="shared" si="18"/>
        <v>0</v>
      </c>
      <c r="I97" s="32"/>
      <c r="J97" s="33">
        <f t="shared" si="19"/>
        <v>0</v>
      </c>
      <c r="K97" s="33">
        <f t="shared" si="20"/>
        <v>0</v>
      </c>
      <c r="L97" s="32"/>
    </row>
    <row r="98" spans="2:12" x14ac:dyDescent="0.2">
      <c r="B98" s="47">
        <f t="shared" si="21"/>
        <v>78</v>
      </c>
      <c r="C98" s="131"/>
      <c r="D98" s="50" t="s">
        <v>97</v>
      </c>
      <c r="E98" s="7" t="s">
        <v>38</v>
      </c>
      <c r="F98" s="17">
        <v>131478</v>
      </c>
      <c r="G98" s="17">
        <v>0</v>
      </c>
      <c r="H98" s="17">
        <f t="shared" si="18"/>
        <v>0</v>
      </c>
      <c r="I98" s="32"/>
      <c r="J98" s="33">
        <f t="shared" si="19"/>
        <v>0</v>
      </c>
      <c r="K98" s="33">
        <f t="shared" si="20"/>
        <v>0</v>
      </c>
      <c r="L98" s="32"/>
    </row>
    <row r="99" spans="2:12" x14ac:dyDescent="0.2">
      <c r="B99" s="47">
        <f t="shared" si="21"/>
        <v>79</v>
      </c>
      <c r="C99" s="130" t="s">
        <v>98</v>
      </c>
      <c r="D99" s="130"/>
      <c r="E99" s="52" t="s">
        <v>76</v>
      </c>
      <c r="F99" s="17">
        <v>68000</v>
      </c>
      <c r="G99" s="17">
        <v>0</v>
      </c>
      <c r="H99" s="17">
        <f t="shared" si="18"/>
        <v>0</v>
      </c>
      <c r="I99" s="32"/>
      <c r="J99" s="33">
        <f t="shared" si="19"/>
        <v>0</v>
      </c>
      <c r="K99" s="33">
        <f t="shared" si="20"/>
        <v>0</v>
      </c>
      <c r="L99" s="32"/>
    </row>
    <row r="100" spans="2:12" x14ac:dyDescent="0.2">
      <c r="B100" s="47">
        <f t="shared" si="21"/>
        <v>80</v>
      </c>
      <c r="C100" s="130" t="s">
        <v>99</v>
      </c>
      <c r="D100" s="130"/>
      <c r="E100" s="52" t="s">
        <v>76</v>
      </c>
      <c r="F100" s="17">
        <v>250000</v>
      </c>
      <c r="G100" s="17">
        <v>0</v>
      </c>
      <c r="H100" s="17">
        <f t="shared" si="18"/>
        <v>0</v>
      </c>
      <c r="I100" s="32"/>
      <c r="J100" s="33">
        <f t="shared" si="19"/>
        <v>0</v>
      </c>
      <c r="K100" s="33">
        <f t="shared" si="20"/>
        <v>0</v>
      </c>
      <c r="L100" s="32"/>
    </row>
    <row r="101" spans="2:12" x14ac:dyDescent="0.2">
      <c r="B101" s="47">
        <f t="shared" si="21"/>
        <v>81</v>
      </c>
      <c r="C101" s="130" t="s">
        <v>100</v>
      </c>
      <c r="D101" s="130"/>
      <c r="E101" s="52" t="s">
        <v>76</v>
      </c>
      <c r="F101" s="17">
        <v>360000</v>
      </c>
      <c r="G101" s="17">
        <v>0</v>
      </c>
      <c r="H101" s="17">
        <f t="shared" si="18"/>
        <v>0</v>
      </c>
      <c r="I101" s="32"/>
      <c r="J101" s="33">
        <f t="shared" si="19"/>
        <v>0</v>
      </c>
      <c r="K101" s="33">
        <f t="shared" si="20"/>
        <v>0</v>
      </c>
      <c r="L101" s="32"/>
    </row>
    <row r="102" spans="2:12" x14ac:dyDescent="0.2">
      <c r="B102" s="47"/>
      <c r="C102" s="128" t="s">
        <v>128</v>
      </c>
      <c r="D102" s="128"/>
      <c r="E102" s="3"/>
      <c r="F102" s="18"/>
      <c r="G102" s="18"/>
      <c r="H102" s="18">
        <f>SUM(H76:H101)</f>
        <v>3300000</v>
      </c>
      <c r="I102" s="35"/>
      <c r="J102" s="36">
        <f>SUM(J76:J101)</f>
        <v>0</v>
      </c>
      <c r="K102" s="35"/>
      <c r="L102" s="36">
        <f>SUM(L76:L101)</f>
        <v>3300000</v>
      </c>
    </row>
    <row r="103" spans="2:12" x14ac:dyDescent="0.2">
      <c r="B103" s="47">
        <v>82</v>
      </c>
      <c r="C103" s="131" t="s">
        <v>118</v>
      </c>
      <c r="D103" s="49" t="s">
        <v>119</v>
      </c>
      <c r="E103" s="52" t="s">
        <v>76</v>
      </c>
      <c r="F103" s="17">
        <v>9000</v>
      </c>
      <c r="G103" s="17">
        <v>0</v>
      </c>
      <c r="H103" s="17">
        <f>G103*F103</f>
        <v>0</v>
      </c>
      <c r="I103" s="32"/>
      <c r="J103" s="33">
        <f t="shared" si="19"/>
        <v>0</v>
      </c>
      <c r="K103" s="33">
        <f>G103+I103</f>
        <v>0</v>
      </c>
      <c r="L103" s="32"/>
    </row>
    <row r="104" spans="2:12" x14ac:dyDescent="0.2">
      <c r="B104" s="47">
        <v>83</v>
      </c>
      <c r="C104" s="131"/>
      <c r="D104" s="49" t="s">
        <v>120</v>
      </c>
      <c r="E104" s="52" t="s">
        <v>76</v>
      </c>
      <c r="F104" s="17">
        <v>6000</v>
      </c>
      <c r="G104" s="17">
        <v>150</v>
      </c>
      <c r="H104" s="17">
        <f>G104*F104</f>
        <v>900000</v>
      </c>
      <c r="I104" s="32"/>
      <c r="J104" s="33">
        <f t="shared" si="19"/>
        <v>0</v>
      </c>
      <c r="K104" s="33">
        <f>G104+I104</f>
        <v>150</v>
      </c>
      <c r="L104" s="55">
        <f>K104*F104</f>
        <v>900000</v>
      </c>
    </row>
    <row r="105" spans="2:12" x14ac:dyDescent="0.2">
      <c r="B105" s="47"/>
      <c r="C105" s="128" t="s">
        <v>129</v>
      </c>
      <c r="D105" s="128"/>
      <c r="E105" s="3"/>
      <c r="F105" s="18"/>
      <c r="G105" s="18"/>
      <c r="H105" s="18">
        <f>SUM(H103:H104)</f>
        <v>900000</v>
      </c>
      <c r="I105" s="35"/>
      <c r="J105" s="36">
        <f>SUM(J103:J104)</f>
        <v>0</v>
      </c>
      <c r="K105" s="35"/>
      <c r="L105" s="36">
        <f>SUM(L103:L104)</f>
        <v>900000</v>
      </c>
    </row>
    <row r="106" spans="2:12" x14ac:dyDescent="0.2">
      <c r="B106" s="47"/>
      <c r="C106" s="128" t="s">
        <v>101</v>
      </c>
      <c r="D106" s="128"/>
      <c r="E106" s="3"/>
      <c r="F106" s="18"/>
      <c r="G106" s="18"/>
      <c r="H106" s="18">
        <f>H105+H102</f>
        <v>4200000</v>
      </c>
      <c r="I106" s="35"/>
      <c r="J106" s="36">
        <f>J105+J102</f>
        <v>0</v>
      </c>
      <c r="K106" s="35"/>
      <c r="L106" s="36">
        <f>L105+L102</f>
        <v>4200000</v>
      </c>
    </row>
    <row r="107" spans="2:12" x14ac:dyDescent="0.2">
      <c r="B107" s="47">
        <v>84</v>
      </c>
      <c r="C107" s="129" t="s">
        <v>114</v>
      </c>
      <c r="D107" s="129"/>
      <c r="E107" s="52" t="s">
        <v>117</v>
      </c>
      <c r="F107" s="20">
        <v>182100</v>
      </c>
      <c r="G107" s="20">
        <v>2</v>
      </c>
      <c r="H107" s="20">
        <f>G107*F107</f>
        <v>364200</v>
      </c>
      <c r="I107" s="32"/>
      <c r="J107" s="33">
        <f t="shared" si="19"/>
        <v>0</v>
      </c>
      <c r="K107" s="33">
        <f>G107+I107</f>
        <v>2</v>
      </c>
      <c r="L107" s="33">
        <f>K107*F107</f>
        <v>364200</v>
      </c>
    </row>
    <row r="108" spans="2:12" x14ac:dyDescent="0.2">
      <c r="B108" s="47">
        <v>85</v>
      </c>
      <c r="C108" s="129" t="s">
        <v>115</v>
      </c>
      <c r="D108" s="129"/>
      <c r="E108" s="52" t="s">
        <v>117</v>
      </c>
      <c r="F108" s="20">
        <v>182100</v>
      </c>
      <c r="G108" s="20">
        <v>2</v>
      </c>
      <c r="H108" s="20">
        <f t="shared" ref="H108:H109" si="23">G108*F108</f>
        <v>364200</v>
      </c>
      <c r="I108" s="32"/>
      <c r="J108" s="33">
        <f t="shared" si="19"/>
        <v>0</v>
      </c>
      <c r="K108" s="33">
        <f t="shared" ref="K108:K109" si="24">G108+I108</f>
        <v>2</v>
      </c>
      <c r="L108" s="33">
        <f t="shared" ref="L108:L109" si="25">K108*F108</f>
        <v>364200</v>
      </c>
    </row>
    <row r="109" spans="2:12" x14ac:dyDescent="0.2">
      <c r="B109" s="47">
        <v>86</v>
      </c>
      <c r="C109" s="129" t="s">
        <v>116</v>
      </c>
      <c r="D109" s="129"/>
      <c r="E109" s="52" t="s">
        <v>117</v>
      </c>
      <c r="F109" s="20">
        <v>137500</v>
      </c>
      <c r="G109" s="20">
        <v>1</v>
      </c>
      <c r="H109" s="20">
        <f t="shared" si="23"/>
        <v>137500</v>
      </c>
      <c r="I109" s="32"/>
      <c r="J109" s="33">
        <f t="shared" si="19"/>
        <v>0</v>
      </c>
      <c r="K109" s="33">
        <f t="shared" si="24"/>
        <v>1</v>
      </c>
      <c r="L109" s="33">
        <f t="shared" si="25"/>
        <v>137500</v>
      </c>
    </row>
    <row r="110" spans="2:12" x14ac:dyDescent="0.2">
      <c r="B110" s="47"/>
      <c r="C110" s="128" t="s">
        <v>135</v>
      </c>
      <c r="D110" s="128"/>
      <c r="E110" s="3"/>
      <c r="F110" s="19"/>
      <c r="G110" s="19"/>
      <c r="H110" s="19">
        <f>SUM(H107:H109)</f>
        <v>865900</v>
      </c>
      <c r="I110" s="35"/>
      <c r="J110" s="36">
        <f>SUM(J107:J109)</f>
        <v>0</v>
      </c>
      <c r="K110" s="35"/>
      <c r="L110" s="36">
        <f>SUM(L107:L109)</f>
        <v>865900</v>
      </c>
    </row>
    <row r="111" spans="2:12" hidden="1" x14ac:dyDescent="0.2">
      <c r="B111" s="47">
        <v>87</v>
      </c>
      <c r="C111" s="130" t="s">
        <v>102</v>
      </c>
      <c r="D111" s="130"/>
      <c r="E111" s="52" t="s">
        <v>103</v>
      </c>
      <c r="F111" s="17"/>
      <c r="G111" s="17">
        <v>0</v>
      </c>
      <c r="H111" s="17">
        <v>0</v>
      </c>
      <c r="I111" s="32"/>
      <c r="J111" s="33">
        <f t="shared" si="19"/>
        <v>0</v>
      </c>
      <c r="K111" s="32">
        <f>I111</f>
        <v>0</v>
      </c>
      <c r="L111" s="33">
        <f>K111*F111</f>
        <v>0</v>
      </c>
    </row>
    <row r="112" spans="2:12" hidden="1" x14ac:dyDescent="0.2">
      <c r="B112" s="47">
        <v>88</v>
      </c>
      <c r="C112" s="130" t="s">
        <v>104</v>
      </c>
      <c r="D112" s="130"/>
      <c r="E112" s="52" t="s">
        <v>103</v>
      </c>
      <c r="F112" s="17"/>
      <c r="G112" s="17">
        <v>0</v>
      </c>
      <c r="H112" s="17">
        <v>0</v>
      </c>
      <c r="I112" s="32"/>
      <c r="J112" s="33">
        <f t="shared" si="19"/>
        <v>0</v>
      </c>
      <c r="K112" s="32">
        <f t="shared" ref="K112:K116" si="26">I112</f>
        <v>0</v>
      </c>
      <c r="L112" s="33">
        <f t="shared" ref="L112:L117" si="27">K112*F112</f>
        <v>0</v>
      </c>
    </row>
    <row r="113" spans="2:12" hidden="1" x14ac:dyDescent="0.2">
      <c r="B113" s="47">
        <v>89</v>
      </c>
      <c r="C113" s="130" t="s">
        <v>105</v>
      </c>
      <c r="D113" s="130"/>
      <c r="E113" s="52" t="s">
        <v>103</v>
      </c>
      <c r="F113" s="17"/>
      <c r="G113" s="17">
        <v>0</v>
      </c>
      <c r="H113" s="17">
        <v>0</v>
      </c>
      <c r="I113" s="32"/>
      <c r="J113" s="33">
        <f t="shared" si="19"/>
        <v>0</v>
      </c>
      <c r="K113" s="32">
        <f t="shared" si="26"/>
        <v>0</v>
      </c>
      <c r="L113" s="33">
        <f t="shared" si="27"/>
        <v>0</v>
      </c>
    </row>
    <row r="114" spans="2:12" hidden="1" x14ac:dyDescent="0.2">
      <c r="B114" s="47">
        <v>90</v>
      </c>
      <c r="C114" s="130" t="s">
        <v>106</v>
      </c>
      <c r="D114" s="130"/>
      <c r="E114" s="52" t="s">
        <v>103</v>
      </c>
      <c r="F114" s="17"/>
      <c r="G114" s="17">
        <v>0</v>
      </c>
      <c r="H114" s="17">
        <v>0</v>
      </c>
      <c r="I114" s="32"/>
      <c r="J114" s="33">
        <f t="shared" si="19"/>
        <v>0</v>
      </c>
      <c r="K114" s="32">
        <f t="shared" si="26"/>
        <v>0</v>
      </c>
      <c r="L114" s="33">
        <f t="shared" si="27"/>
        <v>0</v>
      </c>
    </row>
    <row r="115" spans="2:12" hidden="1" x14ac:dyDescent="0.2">
      <c r="B115" s="47">
        <v>91</v>
      </c>
      <c r="C115" s="130" t="s">
        <v>107</v>
      </c>
      <c r="D115" s="130"/>
      <c r="E115" s="52" t="s">
        <v>103</v>
      </c>
      <c r="F115" s="17"/>
      <c r="G115" s="17">
        <v>0</v>
      </c>
      <c r="H115" s="17">
        <v>0</v>
      </c>
      <c r="I115" s="32"/>
      <c r="J115" s="33">
        <f t="shared" si="19"/>
        <v>0</v>
      </c>
      <c r="K115" s="32">
        <f t="shared" si="26"/>
        <v>0</v>
      </c>
      <c r="L115" s="33">
        <f t="shared" si="27"/>
        <v>0</v>
      </c>
    </row>
    <row r="116" spans="2:12" hidden="1" x14ac:dyDescent="0.2">
      <c r="B116" s="47">
        <v>92</v>
      </c>
      <c r="C116" s="130" t="s">
        <v>108</v>
      </c>
      <c r="D116" s="130"/>
      <c r="E116" s="52" t="s">
        <v>103</v>
      </c>
      <c r="F116" s="17"/>
      <c r="G116" s="17">
        <v>0</v>
      </c>
      <c r="H116" s="17">
        <v>0</v>
      </c>
      <c r="I116" s="32"/>
      <c r="J116" s="33">
        <f t="shared" si="19"/>
        <v>0</v>
      </c>
      <c r="K116" s="32">
        <f t="shared" si="26"/>
        <v>0</v>
      </c>
      <c r="L116" s="33">
        <f t="shared" si="27"/>
        <v>0</v>
      </c>
    </row>
    <row r="117" spans="2:12" x14ac:dyDescent="0.2">
      <c r="B117" s="47">
        <v>93</v>
      </c>
      <c r="C117" s="130" t="s">
        <v>132</v>
      </c>
      <c r="D117" s="130"/>
      <c r="E117" s="52" t="s">
        <v>109</v>
      </c>
      <c r="F117" s="17">
        <v>59000</v>
      </c>
      <c r="G117" s="17">
        <v>216</v>
      </c>
      <c r="H117" s="17">
        <f>F117*G117</f>
        <v>12744000</v>
      </c>
      <c r="I117" s="32">
        <v>72</v>
      </c>
      <c r="J117" s="33">
        <f t="shared" si="19"/>
        <v>4248000</v>
      </c>
      <c r="K117" s="33">
        <f>G117+I117</f>
        <v>288</v>
      </c>
      <c r="L117" s="33">
        <f t="shared" si="27"/>
        <v>16992000</v>
      </c>
    </row>
    <row r="118" spans="2:12" x14ac:dyDescent="0.2">
      <c r="B118" s="47"/>
      <c r="C118" s="128" t="s">
        <v>130</v>
      </c>
      <c r="D118" s="128"/>
      <c r="E118" s="3"/>
      <c r="F118" s="18"/>
      <c r="G118" s="18"/>
      <c r="H118" s="18">
        <f>H117</f>
        <v>12744000</v>
      </c>
      <c r="I118" s="35"/>
      <c r="J118" s="36">
        <f>SUM(J111:J117)</f>
        <v>4248000</v>
      </c>
      <c r="K118" s="35"/>
      <c r="L118" s="36">
        <f>SUM(L111:L117)</f>
        <v>16992000</v>
      </c>
    </row>
    <row r="119" spans="2:12" x14ac:dyDescent="0.2">
      <c r="B119" s="47"/>
      <c r="C119" s="132" t="s">
        <v>110</v>
      </c>
      <c r="D119" s="132"/>
      <c r="E119" s="51"/>
      <c r="F119" s="21"/>
      <c r="G119" s="21"/>
      <c r="H119" s="21">
        <f>H118+H110+H106</f>
        <v>17809900</v>
      </c>
      <c r="I119" s="35"/>
      <c r="J119" s="36">
        <f>J118+J110+J106</f>
        <v>4248000</v>
      </c>
      <c r="K119" s="35"/>
      <c r="L119" s="36">
        <f>L118+L110+L106</f>
        <v>22057900</v>
      </c>
    </row>
    <row r="120" spans="2:12" x14ac:dyDescent="0.2">
      <c r="B120" s="47">
        <v>94</v>
      </c>
      <c r="C120" s="130" t="s">
        <v>111</v>
      </c>
      <c r="D120" s="130"/>
      <c r="E120" s="52"/>
      <c r="F120" s="17"/>
      <c r="G120" s="17"/>
      <c r="H120" s="17"/>
      <c r="I120" s="32"/>
      <c r="J120" s="32"/>
      <c r="K120" s="32"/>
      <c r="L120" s="32"/>
    </row>
    <row r="121" spans="2:12" x14ac:dyDescent="0.2">
      <c r="B121" s="47"/>
      <c r="C121" s="133" t="s">
        <v>112</v>
      </c>
      <c r="D121" s="133"/>
      <c r="E121" s="51"/>
      <c r="F121" s="21"/>
      <c r="G121" s="21"/>
      <c r="H121" s="21">
        <f>H119+H75</f>
        <v>121489900</v>
      </c>
      <c r="I121" s="35"/>
      <c r="J121" s="36">
        <f>J119+J75</f>
        <v>65225000</v>
      </c>
      <c r="K121" s="35"/>
      <c r="L121" s="36">
        <f>L119+L75</f>
        <v>186714900</v>
      </c>
    </row>
    <row r="122" spans="2:12" x14ac:dyDescent="0.2">
      <c r="B122" s="47">
        <v>95</v>
      </c>
      <c r="C122" s="130" t="s">
        <v>113</v>
      </c>
      <c r="D122" s="130"/>
      <c r="E122" s="52"/>
      <c r="F122" s="17"/>
      <c r="G122" s="17"/>
      <c r="H122" s="17">
        <f>H121*0.1</f>
        <v>12148990</v>
      </c>
      <c r="I122" s="32"/>
      <c r="J122" s="40">
        <f>J121*0.1</f>
        <v>6522500</v>
      </c>
      <c r="K122" s="32"/>
      <c r="L122" s="43">
        <f>L121*0.1</f>
        <v>18671490</v>
      </c>
    </row>
    <row r="123" spans="2:12" x14ac:dyDescent="0.2">
      <c r="B123" s="52"/>
      <c r="C123" s="133"/>
      <c r="D123" s="133"/>
      <c r="E123" s="51"/>
      <c r="F123" s="21"/>
      <c r="G123" s="21"/>
      <c r="H123" s="21">
        <f>H121+H122</f>
        <v>133638890</v>
      </c>
      <c r="I123" s="39"/>
      <c r="J123" s="41">
        <f>J121+J122</f>
        <v>71747500</v>
      </c>
      <c r="K123" s="35"/>
      <c r="L123" s="44">
        <f>L121+L122</f>
        <v>205386390</v>
      </c>
    </row>
    <row r="124" spans="2:12" ht="6" customHeight="1" x14ac:dyDescent="0.2"/>
    <row r="125" spans="2:12" ht="13.5" customHeight="1" x14ac:dyDescent="0.2">
      <c r="C125" s="22" t="s">
        <v>139</v>
      </c>
      <c r="D125" s="23"/>
      <c r="E125" s="23"/>
      <c r="F125" s="23"/>
      <c r="G125" s="23"/>
      <c r="H125" s="23"/>
    </row>
    <row r="126" spans="2:12" x14ac:dyDescent="0.2">
      <c r="C126" s="23"/>
      <c r="D126" s="24" t="s">
        <v>144</v>
      </c>
      <c r="E126" s="24"/>
      <c r="F126" s="23"/>
      <c r="G126" s="23"/>
      <c r="H126" s="23"/>
      <c r="K126" s="11" t="s">
        <v>153</v>
      </c>
    </row>
    <row r="127" spans="2:12" ht="2.25" customHeight="1" x14ac:dyDescent="0.2">
      <c r="C127" s="23"/>
      <c r="D127" s="24"/>
      <c r="E127" s="24"/>
      <c r="F127" s="23"/>
      <c r="G127" s="23"/>
      <c r="H127" s="23"/>
    </row>
    <row r="128" spans="2:12" x14ac:dyDescent="0.2">
      <c r="C128" s="23"/>
      <c r="D128" s="24" t="s">
        <v>140</v>
      </c>
      <c r="E128" s="24"/>
      <c r="F128" s="23"/>
      <c r="G128" s="23"/>
      <c r="H128" s="23"/>
      <c r="K128" s="11" t="s">
        <v>154</v>
      </c>
    </row>
    <row r="129" spans="3:11" ht="3" customHeight="1" x14ac:dyDescent="0.2">
      <c r="C129" s="23"/>
      <c r="D129" s="25"/>
      <c r="E129" s="26"/>
      <c r="F129" s="23"/>
      <c r="G129" s="23"/>
      <c r="H129" s="23"/>
    </row>
    <row r="130" spans="3:11" x14ac:dyDescent="0.2">
      <c r="C130" s="23"/>
      <c r="D130" s="24" t="s">
        <v>141</v>
      </c>
      <c r="E130" s="24"/>
      <c r="F130" s="23"/>
      <c r="G130" s="23"/>
      <c r="H130" s="23"/>
      <c r="K130" s="11" t="s">
        <v>155</v>
      </c>
    </row>
    <row r="131" spans="3:11" ht="6.75" customHeight="1" x14ac:dyDescent="0.2">
      <c r="C131" s="27"/>
      <c r="D131" s="27"/>
      <c r="E131" s="27"/>
      <c r="F131" s="27"/>
      <c r="G131" s="27"/>
      <c r="H131" s="27"/>
    </row>
    <row r="132" spans="3:11" x14ac:dyDescent="0.2">
      <c r="C132" s="22" t="s">
        <v>142</v>
      </c>
      <c r="D132" s="23" t="s">
        <v>145</v>
      </c>
      <c r="K132" s="11" t="s">
        <v>156</v>
      </c>
    </row>
    <row r="133" spans="3:11" ht="5.25" customHeight="1" x14ac:dyDescent="0.2">
      <c r="C133" s="22"/>
      <c r="D133" s="27"/>
      <c r="E133" s="27"/>
    </row>
    <row r="134" spans="3:11" x14ac:dyDescent="0.2">
      <c r="C134" s="28" t="s">
        <v>143</v>
      </c>
      <c r="D134" s="42"/>
      <c r="E134" s="27"/>
    </row>
    <row r="135" spans="3:11" ht="6.75" customHeight="1" x14ac:dyDescent="0.2">
      <c r="C135" s="22"/>
      <c r="D135" s="27"/>
      <c r="E135" s="27"/>
    </row>
    <row r="136" spans="3:11" x14ac:dyDescent="0.2">
      <c r="C136" s="27"/>
      <c r="D136" s="11" t="s">
        <v>151</v>
      </c>
      <c r="K136" s="11" t="s">
        <v>157</v>
      </c>
    </row>
    <row r="137" spans="3:11" x14ac:dyDescent="0.2">
      <c r="D137" s="11" t="s">
        <v>152</v>
      </c>
      <c r="K137" s="11" t="s">
        <v>158</v>
      </c>
    </row>
  </sheetData>
  <mergeCells count="122">
    <mergeCell ref="C122:D122"/>
    <mergeCell ref="C123:D123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3:C104"/>
    <mergeCell ref="C105:D105"/>
    <mergeCell ref="C106:D106"/>
    <mergeCell ref="C107:D107"/>
    <mergeCell ref="C108:D108"/>
    <mergeCell ref="C109:D109"/>
    <mergeCell ref="C94:D94"/>
    <mergeCell ref="C95:C98"/>
    <mergeCell ref="C99:D99"/>
    <mergeCell ref="C100:D100"/>
    <mergeCell ref="C101:D101"/>
    <mergeCell ref="C102:D102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K9:L9"/>
    <mergeCell ref="C11:D11"/>
    <mergeCell ref="C12:D12"/>
    <mergeCell ref="C13:D13"/>
    <mergeCell ref="C14:D14"/>
    <mergeCell ref="C15:D15"/>
    <mergeCell ref="B9:B10"/>
    <mergeCell ref="C9:D10"/>
    <mergeCell ref="E9:E10"/>
    <mergeCell ref="F9:F10"/>
    <mergeCell ref="G9:H9"/>
    <mergeCell ref="I9:J9"/>
    <mergeCell ref="B1:L1"/>
    <mergeCell ref="B2:L2"/>
    <mergeCell ref="B3:F3"/>
    <mergeCell ref="D4:J4"/>
    <mergeCell ref="E5:L5"/>
    <mergeCell ref="J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2B19-51D2-4FFE-B6A6-151B59E254CA}">
  <dimension ref="B1:L137"/>
  <sheetViews>
    <sheetView topLeftCell="A113" workbookViewId="0">
      <selection activeCell="F152" sqref="F152"/>
    </sheetView>
  </sheetViews>
  <sheetFormatPr defaultColWidth="8.85546875" defaultRowHeight="12.75" x14ac:dyDescent="0.2"/>
  <cols>
    <col min="1" max="1" width="8.85546875" style="11"/>
    <col min="2" max="2" width="4.28515625" style="11" bestFit="1" customWidth="1"/>
    <col min="3" max="3" width="8.85546875" style="11"/>
    <col min="4" max="4" width="34.5703125" style="11" customWidth="1"/>
    <col min="5" max="5" width="10.140625" style="11" bestFit="1" customWidth="1"/>
    <col min="6" max="6" width="10.28515625" style="11" bestFit="1" customWidth="1"/>
    <col min="7" max="7" width="8.85546875" style="11" hidden="1" customWidth="1"/>
    <col min="8" max="8" width="14.28515625" style="11" hidden="1" customWidth="1"/>
    <col min="9" max="9" width="8.85546875" style="11"/>
    <col min="10" max="10" width="15" style="11" customWidth="1"/>
    <col min="11" max="11" width="8.85546875" style="11"/>
    <col min="12" max="12" width="15" style="11" bestFit="1" customWidth="1"/>
    <col min="13" max="16384" width="8.85546875" style="11"/>
  </cols>
  <sheetData>
    <row r="1" spans="2:12" x14ac:dyDescent="0.2">
      <c r="B1" s="137" t="s">
        <v>136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2:12" ht="15" customHeight="1" x14ac:dyDescent="0.2">
      <c r="B2" s="138" t="s">
        <v>162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3.5" customHeight="1" x14ac:dyDescent="0.2">
      <c r="B3" s="138"/>
      <c r="C3" s="138"/>
      <c r="D3" s="138"/>
      <c r="E3" s="138"/>
      <c r="F3" s="138"/>
      <c r="G3" s="46"/>
      <c r="H3" s="46"/>
    </row>
    <row r="4" spans="2:12" ht="21.75" customHeight="1" x14ac:dyDescent="0.2">
      <c r="C4" s="45"/>
      <c r="D4" s="139" t="s">
        <v>171</v>
      </c>
      <c r="E4" s="139"/>
      <c r="F4" s="139"/>
      <c r="G4" s="139"/>
      <c r="H4" s="139"/>
      <c r="I4" s="139"/>
      <c r="J4" s="139"/>
      <c r="K4" s="45"/>
      <c r="L4" s="45"/>
    </row>
    <row r="5" spans="2:12" ht="11.25" customHeight="1" x14ac:dyDescent="0.2">
      <c r="B5" s="15"/>
      <c r="C5" s="15"/>
      <c r="D5" s="15"/>
      <c r="E5" s="138" t="s">
        <v>172</v>
      </c>
      <c r="F5" s="138"/>
      <c r="G5" s="138"/>
      <c r="H5" s="138"/>
      <c r="I5" s="138"/>
      <c r="J5" s="138"/>
      <c r="K5" s="138"/>
      <c r="L5" s="138"/>
    </row>
    <row r="6" spans="2:12" ht="12" customHeight="1" x14ac:dyDescent="0.2">
      <c r="B6" s="15"/>
      <c r="C6" s="15"/>
      <c r="D6" s="15"/>
      <c r="E6" s="46"/>
      <c r="F6" s="46"/>
      <c r="G6" s="46"/>
      <c r="H6" s="46"/>
      <c r="I6" s="46"/>
      <c r="J6" s="140" t="s">
        <v>160</v>
      </c>
      <c r="K6" s="140"/>
      <c r="L6" s="140"/>
    </row>
    <row r="7" spans="2:12" x14ac:dyDescent="0.2">
      <c r="B7" s="12"/>
      <c r="C7" s="11" t="s">
        <v>167</v>
      </c>
      <c r="D7" s="13"/>
      <c r="E7" s="14"/>
    </row>
    <row r="8" spans="2:12" ht="6" customHeight="1" x14ac:dyDescent="0.2">
      <c r="B8" s="12"/>
      <c r="D8" s="13"/>
      <c r="E8" s="14"/>
    </row>
    <row r="9" spans="2:12" x14ac:dyDescent="0.2">
      <c r="B9" s="153" t="s">
        <v>0</v>
      </c>
      <c r="C9" s="155" t="s">
        <v>1</v>
      </c>
      <c r="D9" s="156"/>
      <c r="E9" s="159" t="s">
        <v>2</v>
      </c>
      <c r="F9" s="161" t="s">
        <v>137</v>
      </c>
      <c r="G9" s="164" t="s">
        <v>170</v>
      </c>
      <c r="H9" s="165"/>
      <c r="I9" s="162" t="s">
        <v>146</v>
      </c>
      <c r="J9" s="162"/>
      <c r="K9" s="163" t="s">
        <v>147</v>
      </c>
      <c r="L9" s="163"/>
    </row>
    <row r="10" spans="2:12" x14ac:dyDescent="0.2">
      <c r="B10" s="154"/>
      <c r="C10" s="157"/>
      <c r="D10" s="158"/>
      <c r="E10" s="160"/>
      <c r="F10" s="161"/>
      <c r="G10" s="54"/>
      <c r="H10" s="54"/>
      <c r="I10" s="51" t="s">
        <v>148</v>
      </c>
      <c r="J10" s="51" t="s">
        <v>149</v>
      </c>
      <c r="K10" s="51" t="s">
        <v>148</v>
      </c>
      <c r="L10" s="51" t="s">
        <v>150</v>
      </c>
    </row>
    <row r="11" spans="2:12" x14ac:dyDescent="0.2">
      <c r="B11" s="47">
        <v>0</v>
      </c>
      <c r="C11" s="141">
        <v>1</v>
      </c>
      <c r="D11" s="141"/>
      <c r="E11" s="47">
        <v>2</v>
      </c>
      <c r="F11" s="47">
        <v>3</v>
      </c>
      <c r="G11" s="47"/>
      <c r="H11" s="47"/>
      <c r="I11" s="34">
        <v>4</v>
      </c>
      <c r="J11" s="34">
        <v>5</v>
      </c>
      <c r="K11" s="34">
        <v>6</v>
      </c>
      <c r="L11" s="34">
        <v>7</v>
      </c>
    </row>
    <row r="12" spans="2:12" x14ac:dyDescent="0.2">
      <c r="B12" s="47">
        <v>1</v>
      </c>
      <c r="C12" s="130" t="s">
        <v>3</v>
      </c>
      <c r="D12" s="130"/>
      <c r="E12" s="52" t="s">
        <v>4</v>
      </c>
      <c r="F12" s="16">
        <v>80000</v>
      </c>
      <c r="G12" s="16">
        <v>110</v>
      </c>
      <c r="H12" s="16">
        <f>G12*F12</f>
        <v>8800000</v>
      </c>
      <c r="I12" s="32"/>
      <c r="J12" s="33">
        <f>I12*F12</f>
        <v>0</v>
      </c>
      <c r="K12" s="33">
        <f>G12+I12</f>
        <v>110</v>
      </c>
      <c r="L12" s="33">
        <f>K12*F12</f>
        <v>8800000</v>
      </c>
    </row>
    <row r="13" spans="2:12" x14ac:dyDescent="0.2">
      <c r="B13" s="47">
        <v>2</v>
      </c>
      <c r="C13" s="136" t="s">
        <v>5</v>
      </c>
      <c r="D13" s="136"/>
      <c r="E13" s="52" t="s">
        <v>6</v>
      </c>
      <c r="F13" s="16">
        <v>80000</v>
      </c>
      <c r="G13" s="16">
        <v>40</v>
      </c>
      <c r="H13" s="16">
        <f t="shared" ref="H13:H16" si="0">G13*F13</f>
        <v>3200000</v>
      </c>
      <c r="I13" s="32"/>
      <c r="J13" s="33">
        <f>I13*F13</f>
        <v>0</v>
      </c>
      <c r="K13" s="33">
        <f t="shared" ref="K13:K16" si="1">G13+I13</f>
        <v>40</v>
      </c>
      <c r="L13" s="33">
        <f t="shared" ref="L13:L16" si="2">K13*F13</f>
        <v>3200000</v>
      </c>
    </row>
    <row r="14" spans="2:12" x14ac:dyDescent="0.2">
      <c r="B14" s="47">
        <v>3</v>
      </c>
      <c r="C14" s="136" t="s">
        <v>7</v>
      </c>
      <c r="D14" s="136"/>
      <c r="E14" s="52" t="s">
        <v>4</v>
      </c>
      <c r="F14" s="16">
        <v>80000</v>
      </c>
      <c r="G14" s="16">
        <v>200</v>
      </c>
      <c r="H14" s="16">
        <f t="shared" si="0"/>
        <v>16000000</v>
      </c>
      <c r="I14" s="32">
        <v>86</v>
      </c>
      <c r="J14" s="33">
        <f>I14*F14</f>
        <v>6880000</v>
      </c>
      <c r="K14" s="33">
        <f t="shared" si="1"/>
        <v>286</v>
      </c>
      <c r="L14" s="33">
        <f t="shared" si="2"/>
        <v>22880000</v>
      </c>
    </row>
    <row r="15" spans="2:12" ht="12.75" customHeight="1" x14ac:dyDescent="0.2">
      <c r="B15" s="47">
        <v>4</v>
      </c>
      <c r="C15" s="130" t="s">
        <v>8</v>
      </c>
      <c r="D15" s="130"/>
      <c r="E15" s="52" t="s">
        <v>4</v>
      </c>
      <c r="F15" s="16">
        <v>80000</v>
      </c>
      <c r="G15" s="16">
        <v>225</v>
      </c>
      <c r="H15" s="16">
        <f t="shared" si="0"/>
        <v>18000000</v>
      </c>
      <c r="I15" s="32"/>
      <c r="J15" s="33">
        <f>I15*F15</f>
        <v>0</v>
      </c>
      <c r="K15" s="33">
        <f t="shared" si="1"/>
        <v>225</v>
      </c>
      <c r="L15" s="33">
        <f t="shared" si="2"/>
        <v>18000000</v>
      </c>
    </row>
    <row r="16" spans="2:12" ht="13.5" customHeight="1" x14ac:dyDescent="0.2">
      <c r="B16" s="47">
        <v>5</v>
      </c>
      <c r="C16" s="130" t="s">
        <v>9</v>
      </c>
      <c r="D16" s="130"/>
      <c r="E16" s="52" t="s">
        <v>4</v>
      </c>
      <c r="F16" s="16">
        <v>80000</v>
      </c>
      <c r="G16" s="16">
        <v>0</v>
      </c>
      <c r="H16" s="16">
        <f t="shared" si="0"/>
        <v>0</v>
      </c>
      <c r="I16" s="32"/>
      <c r="J16" s="33">
        <f>I16*F16</f>
        <v>0</v>
      </c>
      <c r="K16" s="33">
        <f t="shared" si="1"/>
        <v>0</v>
      </c>
      <c r="L16" s="33">
        <f t="shared" si="2"/>
        <v>0</v>
      </c>
    </row>
    <row r="17" spans="2:12" x14ac:dyDescent="0.2">
      <c r="B17" s="47"/>
      <c r="C17" s="128" t="s">
        <v>121</v>
      </c>
      <c r="D17" s="128"/>
      <c r="E17" s="3"/>
      <c r="F17" s="18"/>
      <c r="G17" s="18"/>
      <c r="H17" s="36">
        <f>SUM(H12:H16)</f>
        <v>46000000</v>
      </c>
      <c r="I17" s="35"/>
      <c r="J17" s="36">
        <f>SUM(J12:J16)</f>
        <v>6880000</v>
      </c>
      <c r="K17" s="35"/>
      <c r="L17" s="36">
        <f>SUM(L12:L16)</f>
        <v>52880000</v>
      </c>
    </row>
    <row r="18" spans="2:12" x14ac:dyDescent="0.2">
      <c r="B18" s="47">
        <v>6</v>
      </c>
      <c r="C18" s="130" t="s">
        <v>10</v>
      </c>
      <c r="D18" s="130"/>
      <c r="E18" s="52" t="s">
        <v>11</v>
      </c>
      <c r="F18" s="16">
        <v>10000</v>
      </c>
      <c r="G18" s="16">
        <v>339</v>
      </c>
      <c r="H18" s="16">
        <f>G18*F18</f>
        <v>3390000</v>
      </c>
      <c r="I18" s="32"/>
      <c r="J18" s="33">
        <f t="shared" ref="J18:J28" si="3">I18*F18</f>
        <v>0</v>
      </c>
      <c r="K18" s="33">
        <f>I18+G18</f>
        <v>339</v>
      </c>
      <c r="L18" s="55">
        <f>K18*F18</f>
        <v>3390000</v>
      </c>
    </row>
    <row r="19" spans="2:12" x14ac:dyDescent="0.2">
      <c r="B19" s="47">
        <v>7</v>
      </c>
      <c r="C19" s="130" t="s">
        <v>12</v>
      </c>
      <c r="D19" s="130"/>
      <c r="E19" s="52" t="s">
        <v>11</v>
      </c>
      <c r="F19" s="16">
        <v>30000</v>
      </c>
      <c r="G19" s="16">
        <v>0</v>
      </c>
      <c r="H19" s="16">
        <f t="shared" ref="H19:H28" si="4">G19*F19</f>
        <v>0</v>
      </c>
      <c r="I19" s="32">
        <v>900</v>
      </c>
      <c r="J19" s="33">
        <f t="shared" si="3"/>
        <v>27000000</v>
      </c>
      <c r="K19" s="33">
        <f t="shared" ref="K19:K28" si="5">I19+G19</f>
        <v>900</v>
      </c>
      <c r="L19" s="55">
        <f t="shared" ref="L19:L28" si="6">K19*F19</f>
        <v>27000000</v>
      </c>
    </row>
    <row r="20" spans="2:12" x14ac:dyDescent="0.2">
      <c r="B20" s="47">
        <v>8</v>
      </c>
      <c r="C20" s="130" t="s">
        <v>13</v>
      </c>
      <c r="D20" s="130"/>
      <c r="E20" s="52" t="s">
        <v>11</v>
      </c>
      <c r="F20" s="16">
        <v>35000</v>
      </c>
      <c r="G20" s="16">
        <v>230</v>
      </c>
      <c r="H20" s="16">
        <f t="shared" si="4"/>
        <v>8050000</v>
      </c>
      <c r="I20" s="32">
        <v>200</v>
      </c>
      <c r="J20" s="33">
        <f t="shared" si="3"/>
        <v>7000000</v>
      </c>
      <c r="K20" s="33">
        <f t="shared" si="5"/>
        <v>430</v>
      </c>
      <c r="L20" s="55">
        <f t="shared" si="6"/>
        <v>15050000</v>
      </c>
    </row>
    <row r="21" spans="2:12" x14ac:dyDescent="0.2">
      <c r="B21" s="47">
        <v>9</v>
      </c>
      <c r="C21" s="130" t="s">
        <v>14</v>
      </c>
      <c r="D21" s="130"/>
      <c r="E21" s="52" t="s">
        <v>15</v>
      </c>
      <c r="F21" s="17">
        <v>40000</v>
      </c>
      <c r="G21" s="17">
        <v>38</v>
      </c>
      <c r="H21" s="16">
        <f t="shared" si="4"/>
        <v>1520000</v>
      </c>
      <c r="I21" s="32">
        <v>254</v>
      </c>
      <c r="J21" s="33">
        <f t="shared" si="3"/>
        <v>10160000</v>
      </c>
      <c r="K21" s="33">
        <f t="shared" si="5"/>
        <v>292</v>
      </c>
      <c r="L21" s="55">
        <f t="shared" si="6"/>
        <v>11680000</v>
      </c>
    </row>
    <row r="22" spans="2:12" x14ac:dyDescent="0.2">
      <c r="B22" s="47">
        <v>10</v>
      </c>
      <c r="C22" s="130" t="s">
        <v>16</v>
      </c>
      <c r="D22" s="130"/>
      <c r="E22" s="52" t="s">
        <v>17</v>
      </c>
      <c r="F22" s="16">
        <v>40000</v>
      </c>
      <c r="G22" s="16">
        <v>0</v>
      </c>
      <c r="H22" s="16">
        <f t="shared" si="4"/>
        <v>0</v>
      </c>
      <c r="I22" s="32">
        <v>50</v>
      </c>
      <c r="J22" s="33">
        <f t="shared" si="3"/>
        <v>2000000</v>
      </c>
      <c r="K22" s="33">
        <f t="shared" si="5"/>
        <v>50</v>
      </c>
      <c r="L22" s="55">
        <f t="shared" si="6"/>
        <v>2000000</v>
      </c>
    </row>
    <row r="23" spans="2:12" x14ac:dyDescent="0.2">
      <c r="B23" s="47">
        <v>11</v>
      </c>
      <c r="C23" s="130" t="s">
        <v>18</v>
      </c>
      <c r="D23" s="130"/>
      <c r="E23" s="52" t="s">
        <v>19</v>
      </c>
      <c r="F23" s="16">
        <v>200000</v>
      </c>
      <c r="G23" s="16">
        <v>0</v>
      </c>
      <c r="H23" s="16">
        <f t="shared" si="4"/>
        <v>0</v>
      </c>
      <c r="I23" s="32"/>
      <c r="J23" s="33">
        <f t="shared" si="3"/>
        <v>0</v>
      </c>
      <c r="K23" s="33">
        <f t="shared" si="5"/>
        <v>0</v>
      </c>
      <c r="L23" s="55">
        <f t="shared" si="6"/>
        <v>0</v>
      </c>
    </row>
    <row r="24" spans="2:12" x14ac:dyDescent="0.2">
      <c r="B24" s="47">
        <v>12</v>
      </c>
      <c r="C24" s="130" t="s">
        <v>20</v>
      </c>
      <c r="D24" s="130"/>
      <c r="E24" s="52" t="s">
        <v>15</v>
      </c>
      <c r="F24" s="16">
        <v>2000000</v>
      </c>
      <c r="G24" s="16">
        <v>0</v>
      </c>
      <c r="H24" s="16">
        <f t="shared" si="4"/>
        <v>0</v>
      </c>
      <c r="I24" s="32"/>
      <c r="J24" s="33">
        <f t="shared" si="3"/>
        <v>0</v>
      </c>
      <c r="K24" s="33">
        <f t="shared" si="5"/>
        <v>0</v>
      </c>
      <c r="L24" s="55">
        <f t="shared" si="6"/>
        <v>0</v>
      </c>
    </row>
    <row r="25" spans="2:12" x14ac:dyDescent="0.2">
      <c r="B25" s="47">
        <v>13</v>
      </c>
      <c r="C25" s="130" t="s">
        <v>21</v>
      </c>
      <c r="D25" s="130"/>
      <c r="E25" s="52" t="s">
        <v>11</v>
      </c>
      <c r="F25" s="16">
        <v>40000</v>
      </c>
      <c r="G25" s="16">
        <v>0</v>
      </c>
      <c r="H25" s="16">
        <f t="shared" si="4"/>
        <v>0</v>
      </c>
      <c r="I25" s="32"/>
      <c r="J25" s="33">
        <f t="shared" si="3"/>
        <v>0</v>
      </c>
      <c r="K25" s="33">
        <f t="shared" si="5"/>
        <v>0</v>
      </c>
      <c r="L25" s="55">
        <f t="shared" si="6"/>
        <v>0</v>
      </c>
    </row>
    <row r="26" spans="2:12" x14ac:dyDescent="0.2">
      <c r="B26" s="47">
        <v>14</v>
      </c>
      <c r="C26" s="130" t="s">
        <v>22</v>
      </c>
      <c r="D26" s="130"/>
      <c r="E26" s="52" t="s">
        <v>17</v>
      </c>
      <c r="F26" s="16">
        <v>96000</v>
      </c>
      <c r="G26" s="16">
        <v>0</v>
      </c>
      <c r="H26" s="16">
        <f t="shared" si="4"/>
        <v>0</v>
      </c>
      <c r="I26" s="32"/>
      <c r="J26" s="33">
        <f t="shared" si="3"/>
        <v>0</v>
      </c>
      <c r="K26" s="33">
        <f t="shared" si="5"/>
        <v>0</v>
      </c>
      <c r="L26" s="55">
        <f t="shared" si="6"/>
        <v>0</v>
      </c>
    </row>
    <row r="27" spans="2:12" x14ac:dyDescent="0.2">
      <c r="B27" s="47">
        <v>15</v>
      </c>
      <c r="C27" s="130" t="s">
        <v>23</v>
      </c>
      <c r="D27" s="130"/>
      <c r="E27" s="52" t="s">
        <v>131</v>
      </c>
      <c r="F27" s="16">
        <v>60000</v>
      </c>
      <c r="G27" s="16">
        <v>0</v>
      </c>
      <c r="H27" s="16">
        <f t="shared" si="4"/>
        <v>0</v>
      </c>
      <c r="I27" s="32"/>
      <c r="J27" s="33">
        <f t="shared" si="3"/>
        <v>0</v>
      </c>
      <c r="K27" s="33">
        <f t="shared" si="5"/>
        <v>0</v>
      </c>
      <c r="L27" s="55">
        <f t="shared" si="6"/>
        <v>0</v>
      </c>
    </row>
    <row r="28" spans="2:12" x14ac:dyDescent="0.2">
      <c r="B28" s="47">
        <v>16</v>
      </c>
      <c r="C28" s="130" t="s">
        <v>24</v>
      </c>
      <c r="D28" s="130"/>
      <c r="E28" s="52" t="s">
        <v>25</v>
      </c>
      <c r="F28" s="16">
        <v>120000</v>
      </c>
      <c r="G28" s="16">
        <v>0</v>
      </c>
      <c r="H28" s="16">
        <f t="shared" si="4"/>
        <v>0</v>
      </c>
      <c r="I28" s="32"/>
      <c r="J28" s="33">
        <f t="shared" si="3"/>
        <v>0</v>
      </c>
      <c r="K28" s="33">
        <f t="shared" si="5"/>
        <v>0</v>
      </c>
      <c r="L28" s="55">
        <f t="shared" si="6"/>
        <v>0</v>
      </c>
    </row>
    <row r="29" spans="2:12" x14ac:dyDescent="0.2">
      <c r="B29" s="47"/>
      <c r="C29" s="128" t="s">
        <v>122</v>
      </c>
      <c r="D29" s="128"/>
      <c r="E29" s="3"/>
      <c r="F29" s="37"/>
      <c r="G29" s="37"/>
      <c r="H29" s="37">
        <f>SUM(H18:H28)</f>
        <v>12960000</v>
      </c>
      <c r="I29" s="35"/>
      <c r="J29" s="36">
        <f>SUM(J18:J28)</f>
        <v>46160000</v>
      </c>
      <c r="K29" s="35"/>
      <c r="L29" s="36">
        <f>SUM(L18:L28)</f>
        <v>59120000</v>
      </c>
    </row>
    <row r="30" spans="2:12" hidden="1" x14ac:dyDescent="0.2">
      <c r="B30" s="47">
        <v>17</v>
      </c>
      <c r="C30" s="130" t="s">
        <v>26</v>
      </c>
      <c r="D30" s="130"/>
      <c r="E30" s="4" t="s">
        <v>27</v>
      </c>
      <c r="F30" s="16">
        <v>18000</v>
      </c>
      <c r="G30" s="16">
        <v>0</v>
      </c>
      <c r="H30" s="16"/>
      <c r="I30" s="32"/>
      <c r="J30" s="33">
        <f t="shared" ref="J30:J35" si="7">I30*F30</f>
        <v>0</v>
      </c>
      <c r="K30" s="33">
        <f>I30+G30</f>
        <v>0</v>
      </c>
      <c r="L30" s="33">
        <f>K30*F30</f>
        <v>0</v>
      </c>
    </row>
    <row r="31" spans="2:12" hidden="1" x14ac:dyDescent="0.2">
      <c r="B31" s="47">
        <v>18</v>
      </c>
      <c r="C31" s="130" t="s">
        <v>28</v>
      </c>
      <c r="D31" s="130"/>
      <c r="E31" s="4" t="s">
        <v>29</v>
      </c>
      <c r="F31" s="16">
        <v>17000</v>
      </c>
      <c r="G31" s="16">
        <v>0</v>
      </c>
      <c r="H31" s="16"/>
      <c r="I31" s="32"/>
      <c r="J31" s="33">
        <f t="shared" si="7"/>
        <v>0</v>
      </c>
      <c r="K31" s="33">
        <f t="shared" ref="K31:K35" si="8">I31+G31</f>
        <v>0</v>
      </c>
      <c r="L31" s="33">
        <f t="shared" ref="L31:L35" si="9">K31*F31</f>
        <v>0</v>
      </c>
    </row>
    <row r="32" spans="2:12" hidden="1" x14ac:dyDescent="0.2">
      <c r="B32" s="47">
        <v>19</v>
      </c>
      <c r="C32" s="130" t="s">
        <v>30</v>
      </c>
      <c r="D32" s="130"/>
      <c r="E32" s="4" t="s">
        <v>27</v>
      </c>
      <c r="F32" s="16">
        <v>7500</v>
      </c>
      <c r="G32" s="16">
        <v>0</v>
      </c>
      <c r="H32" s="16"/>
      <c r="I32" s="32"/>
      <c r="J32" s="33">
        <f t="shared" si="7"/>
        <v>0</v>
      </c>
      <c r="K32" s="33">
        <f t="shared" si="8"/>
        <v>0</v>
      </c>
      <c r="L32" s="33">
        <f t="shared" si="9"/>
        <v>0</v>
      </c>
    </row>
    <row r="33" spans="2:12" hidden="1" x14ac:dyDescent="0.2">
      <c r="B33" s="47">
        <v>20</v>
      </c>
      <c r="C33" s="130" t="s">
        <v>31</v>
      </c>
      <c r="D33" s="130"/>
      <c r="E33" s="4" t="s">
        <v>29</v>
      </c>
      <c r="F33" s="16">
        <v>180000</v>
      </c>
      <c r="G33" s="16">
        <v>0</v>
      </c>
      <c r="H33" s="16"/>
      <c r="I33" s="32"/>
      <c r="J33" s="33">
        <f t="shared" si="7"/>
        <v>0</v>
      </c>
      <c r="K33" s="33">
        <f t="shared" si="8"/>
        <v>0</v>
      </c>
      <c r="L33" s="33">
        <f t="shared" si="9"/>
        <v>0</v>
      </c>
    </row>
    <row r="34" spans="2:12" hidden="1" x14ac:dyDescent="0.2">
      <c r="B34" s="47">
        <v>21</v>
      </c>
      <c r="C34" s="130" t="s">
        <v>32</v>
      </c>
      <c r="D34" s="130"/>
      <c r="E34" s="4" t="s">
        <v>33</v>
      </c>
      <c r="F34" s="16">
        <v>2000000</v>
      </c>
      <c r="G34" s="16">
        <v>0</v>
      </c>
      <c r="H34" s="16"/>
      <c r="I34" s="32"/>
      <c r="J34" s="33">
        <f t="shared" si="7"/>
        <v>0</v>
      </c>
      <c r="K34" s="33">
        <f t="shared" si="8"/>
        <v>0</v>
      </c>
      <c r="L34" s="33">
        <f t="shared" si="9"/>
        <v>0</v>
      </c>
    </row>
    <row r="35" spans="2:12" x14ac:dyDescent="0.2">
      <c r="B35" s="47">
        <v>22</v>
      </c>
      <c r="C35" s="130" t="s">
        <v>34</v>
      </c>
      <c r="D35" s="130"/>
      <c r="E35" s="4" t="s">
        <v>15</v>
      </c>
      <c r="F35" s="16">
        <v>350000</v>
      </c>
      <c r="G35" s="16">
        <v>0</v>
      </c>
      <c r="H35" s="16"/>
      <c r="I35" s="32">
        <v>16</v>
      </c>
      <c r="J35" s="33">
        <f t="shared" si="7"/>
        <v>5600000</v>
      </c>
      <c r="K35" s="33">
        <f t="shared" si="8"/>
        <v>16</v>
      </c>
      <c r="L35" s="33">
        <f t="shared" si="9"/>
        <v>5600000</v>
      </c>
    </row>
    <row r="36" spans="2:12" x14ac:dyDescent="0.2">
      <c r="B36" s="47"/>
      <c r="C36" s="128" t="s">
        <v>123</v>
      </c>
      <c r="D36" s="128"/>
      <c r="E36" s="3"/>
      <c r="F36" s="37"/>
      <c r="G36" s="37"/>
      <c r="H36" s="37"/>
      <c r="I36" s="35"/>
      <c r="J36" s="36">
        <f>SUM(J30:J35)</f>
        <v>5600000</v>
      </c>
      <c r="K36" s="35"/>
      <c r="L36" s="36">
        <f>SUM(L30:L35)</f>
        <v>5600000</v>
      </c>
    </row>
    <row r="37" spans="2:12" x14ac:dyDescent="0.2">
      <c r="B37" s="47">
        <v>23</v>
      </c>
      <c r="C37" s="135" t="s">
        <v>35</v>
      </c>
      <c r="D37" s="135"/>
      <c r="E37" s="5" t="s">
        <v>36</v>
      </c>
      <c r="F37" s="17">
        <v>17000</v>
      </c>
      <c r="G37" s="17">
        <v>0</v>
      </c>
      <c r="H37" s="17">
        <f>G37*F37</f>
        <v>0</v>
      </c>
      <c r="I37" s="32">
        <v>420</v>
      </c>
      <c r="J37" s="33">
        <f t="shared" ref="J37:J57" si="10">I37*F37</f>
        <v>7140000</v>
      </c>
      <c r="K37" s="33">
        <f>I37+G37</f>
        <v>420</v>
      </c>
      <c r="L37" s="55">
        <f>K37*F37</f>
        <v>7140000</v>
      </c>
    </row>
    <row r="38" spans="2:12" x14ac:dyDescent="0.2">
      <c r="B38" s="47">
        <v>24</v>
      </c>
      <c r="C38" s="135" t="s">
        <v>37</v>
      </c>
      <c r="D38" s="135"/>
      <c r="E38" s="5" t="s">
        <v>38</v>
      </c>
      <c r="F38" s="17">
        <v>64000</v>
      </c>
      <c r="G38" s="17">
        <v>0</v>
      </c>
      <c r="H38" s="17">
        <f t="shared" ref="H38:H57" si="11">G38*F38</f>
        <v>0</v>
      </c>
      <c r="I38" s="32"/>
      <c r="J38" s="33">
        <f t="shared" si="10"/>
        <v>0</v>
      </c>
      <c r="K38" s="33">
        <f t="shared" ref="K38:K57" si="12">I38+G38</f>
        <v>0</v>
      </c>
      <c r="L38" s="55">
        <f t="shared" ref="L38:L57" si="13">K38*F38</f>
        <v>0</v>
      </c>
    </row>
    <row r="39" spans="2:12" ht="11.25" customHeight="1" x14ac:dyDescent="0.2">
      <c r="B39" s="47">
        <v>25</v>
      </c>
      <c r="C39" s="135" t="s">
        <v>39</v>
      </c>
      <c r="D39" s="135"/>
      <c r="E39" s="5" t="s">
        <v>38</v>
      </c>
      <c r="F39" s="17">
        <v>58000</v>
      </c>
      <c r="G39" s="17">
        <v>0</v>
      </c>
      <c r="H39" s="17">
        <f t="shared" si="11"/>
        <v>0</v>
      </c>
      <c r="I39" s="32"/>
      <c r="J39" s="33">
        <f t="shared" si="10"/>
        <v>0</v>
      </c>
      <c r="K39" s="33">
        <f t="shared" si="12"/>
        <v>0</v>
      </c>
      <c r="L39" s="55">
        <f t="shared" si="13"/>
        <v>0</v>
      </c>
    </row>
    <row r="40" spans="2:12" x14ac:dyDescent="0.2">
      <c r="B40" s="47">
        <v>26</v>
      </c>
      <c r="C40" s="135" t="s">
        <v>40</v>
      </c>
      <c r="D40" s="135"/>
      <c r="E40" s="5" t="s">
        <v>38</v>
      </c>
      <c r="F40" s="17">
        <v>18000</v>
      </c>
      <c r="G40" s="17">
        <v>0</v>
      </c>
      <c r="H40" s="17">
        <f t="shared" si="11"/>
        <v>0</v>
      </c>
      <c r="I40" s="32">
        <v>242</v>
      </c>
      <c r="J40" s="33">
        <f t="shared" si="10"/>
        <v>4356000</v>
      </c>
      <c r="K40" s="33">
        <f t="shared" si="12"/>
        <v>242</v>
      </c>
      <c r="L40" s="55">
        <f t="shared" si="13"/>
        <v>4356000</v>
      </c>
    </row>
    <row r="41" spans="2:12" ht="14.25" customHeight="1" x14ac:dyDescent="0.2">
      <c r="B41" s="47">
        <v>27</v>
      </c>
      <c r="C41" s="135" t="s">
        <v>41</v>
      </c>
      <c r="D41" s="135"/>
      <c r="E41" s="5" t="s">
        <v>38</v>
      </c>
      <c r="F41" s="17">
        <v>15000</v>
      </c>
      <c r="G41" s="17">
        <v>0</v>
      </c>
      <c r="H41" s="17">
        <f t="shared" si="11"/>
        <v>0</v>
      </c>
      <c r="I41" s="32">
        <v>121</v>
      </c>
      <c r="J41" s="33">
        <f t="shared" si="10"/>
        <v>1815000</v>
      </c>
      <c r="K41" s="33">
        <f t="shared" si="12"/>
        <v>121</v>
      </c>
      <c r="L41" s="55">
        <f t="shared" si="13"/>
        <v>1815000</v>
      </c>
    </row>
    <row r="42" spans="2:12" ht="15" customHeight="1" x14ac:dyDescent="0.2">
      <c r="B42" s="47">
        <v>28</v>
      </c>
      <c r="C42" s="135" t="s">
        <v>42</v>
      </c>
      <c r="D42" s="135"/>
      <c r="E42" s="5" t="s">
        <v>38</v>
      </c>
      <c r="F42" s="17">
        <v>12000</v>
      </c>
      <c r="G42" s="17">
        <v>0</v>
      </c>
      <c r="H42" s="17">
        <f t="shared" si="11"/>
        <v>0</v>
      </c>
      <c r="I42" s="32">
        <v>12</v>
      </c>
      <c r="J42" s="33">
        <f t="shared" si="10"/>
        <v>144000</v>
      </c>
      <c r="K42" s="33">
        <f t="shared" si="12"/>
        <v>12</v>
      </c>
      <c r="L42" s="55">
        <f t="shared" si="13"/>
        <v>144000</v>
      </c>
    </row>
    <row r="43" spans="2:12" ht="13.5" customHeight="1" x14ac:dyDescent="0.2">
      <c r="B43" s="47">
        <v>29</v>
      </c>
      <c r="C43" s="135" t="s">
        <v>43</v>
      </c>
      <c r="D43" s="135"/>
      <c r="E43" s="5" t="s">
        <v>38</v>
      </c>
      <c r="F43" s="17">
        <v>12000</v>
      </c>
      <c r="G43" s="17">
        <v>0</v>
      </c>
      <c r="H43" s="17">
        <f t="shared" si="11"/>
        <v>0</v>
      </c>
      <c r="I43" s="32">
        <v>65</v>
      </c>
      <c r="J43" s="33">
        <f t="shared" si="10"/>
        <v>780000</v>
      </c>
      <c r="K43" s="33">
        <f t="shared" si="12"/>
        <v>65</v>
      </c>
      <c r="L43" s="55">
        <f t="shared" si="13"/>
        <v>780000</v>
      </c>
    </row>
    <row r="44" spans="2:12" ht="12.75" customHeight="1" x14ac:dyDescent="0.2">
      <c r="B44" s="47">
        <v>30</v>
      </c>
      <c r="C44" s="135" t="s">
        <v>44</v>
      </c>
      <c r="D44" s="135"/>
      <c r="E44" s="5" t="s">
        <v>38</v>
      </c>
      <c r="F44" s="17">
        <v>12000</v>
      </c>
      <c r="G44" s="17">
        <v>0</v>
      </c>
      <c r="H44" s="17">
        <f t="shared" si="11"/>
        <v>0</v>
      </c>
      <c r="I44" s="32">
        <v>65</v>
      </c>
      <c r="J44" s="33">
        <f t="shared" si="10"/>
        <v>780000</v>
      </c>
      <c r="K44" s="33">
        <f t="shared" si="12"/>
        <v>65</v>
      </c>
      <c r="L44" s="55">
        <f t="shared" si="13"/>
        <v>780000</v>
      </c>
    </row>
    <row r="45" spans="2:12" ht="11.25" customHeight="1" x14ac:dyDescent="0.2">
      <c r="B45" s="47">
        <v>31</v>
      </c>
      <c r="C45" s="135" t="s">
        <v>45</v>
      </c>
      <c r="D45" s="135"/>
      <c r="E45" s="5" t="s">
        <v>38</v>
      </c>
      <c r="F45" s="17">
        <v>8000</v>
      </c>
      <c r="G45" s="17">
        <v>0</v>
      </c>
      <c r="H45" s="17">
        <f t="shared" si="11"/>
        <v>0</v>
      </c>
      <c r="I45" s="32">
        <v>40</v>
      </c>
      <c r="J45" s="33">
        <f t="shared" si="10"/>
        <v>320000</v>
      </c>
      <c r="K45" s="33">
        <f t="shared" si="12"/>
        <v>40</v>
      </c>
      <c r="L45" s="55">
        <f t="shared" si="13"/>
        <v>320000</v>
      </c>
    </row>
    <row r="46" spans="2:12" ht="12.75" customHeight="1" x14ac:dyDescent="0.2">
      <c r="B46" s="47">
        <v>32</v>
      </c>
      <c r="C46" s="134" t="s">
        <v>46</v>
      </c>
      <c r="D46" s="134"/>
      <c r="E46" s="7" t="s">
        <v>38</v>
      </c>
      <c r="F46" s="56">
        <v>96000</v>
      </c>
      <c r="G46" s="56">
        <v>0</v>
      </c>
      <c r="H46" s="56">
        <f t="shared" si="11"/>
        <v>0</v>
      </c>
      <c r="I46" s="57">
        <v>242</v>
      </c>
      <c r="J46" s="58">
        <f t="shared" si="10"/>
        <v>23232000</v>
      </c>
      <c r="K46" s="58">
        <f t="shared" si="12"/>
        <v>242</v>
      </c>
      <c r="L46" s="59">
        <f t="shared" si="13"/>
        <v>23232000</v>
      </c>
    </row>
    <row r="47" spans="2:12" ht="12.75" customHeight="1" x14ac:dyDescent="0.2">
      <c r="B47" s="47">
        <v>33</v>
      </c>
      <c r="C47" s="135" t="s">
        <v>47</v>
      </c>
      <c r="D47" s="135"/>
      <c r="E47" s="5" t="s">
        <v>38</v>
      </c>
      <c r="F47" s="17">
        <v>20000</v>
      </c>
      <c r="G47" s="17">
        <v>0</v>
      </c>
      <c r="H47" s="17">
        <f t="shared" si="11"/>
        <v>0</v>
      </c>
      <c r="I47" s="32"/>
      <c r="J47" s="33">
        <f t="shared" si="10"/>
        <v>0</v>
      </c>
      <c r="K47" s="33">
        <f t="shared" si="12"/>
        <v>0</v>
      </c>
      <c r="L47" s="55">
        <f t="shared" si="13"/>
        <v>0</v>
      </c>
    </row>
    <row r="48" spans="2:12" x14ac:dyDescent="0.2">
      <c r="B48" s="47">
        <v>34</v>
      </c>
      <c r="C48" s="135" t="s">
        <v>48</v>
      </c>
      <c r="D48" s="135"/>
      <c r="E48" s="5" t="s">
        <v>38</v>
      </c>
      <c r="F48" s="17">
        <v>18000</v>
      </c>
      <c r="G48" s="17">
        <v>0</v>
      </c>
      <c r="H48" s="17">
        <f t="shared" si="11"/>
        <v>0</v>
      </c>
      <c r="I48" s="32"/>
      <c r="J48" s="33">
        <f t="shared" si="10"/>
        <v>0</v>
      </c>
      <c r="K48" s="33">
        <f t="shared" si="12"/>
        <v>0</v>
      </c>
      <c r="L48" s="55">
        <f t="shared" si="13"/>
        <v>0</v>
      </c>
    </row>
    <row r="49" spans="2:12" ht="12.75" customHeight="1" x14ac:dyDescent="0.2">
      <c r="B49" s="47">
        <v>35</v>
      </c>
      <c r="C49" s="135" t="s">
        <v>49</v>
      </c>
      <c r="D49" s="135"/>
      <c r="E49" s="5" t="s">
        <v>38</v>
      </c>
      <c r="F49" s="17">
        <v>16000</v>
      </c>
      <c r="G49" s="17">
        <v>20</v>
      </c>
      <c r="H49" s="17">
        <f t="shared" si="11"/>
        <v>320000</v>
      </c>
      <c r="I49" s="32">
        <v>15</v>
      </c>
      <c r="J49" s="33">
        <f t="shared" si="10"/>
        <v>240000</v>
      </c>
      <c r="K49" s="33">
        <f t="shared" si="12"/>
        <v>35</v>
      </c>
      <c r="L49" s="55">
        <f t="shared" si="13"/>
        <v>560000</v>
      </c>
    </row>
    <row r="50" spans="2:12" x14ac:dyDescent="0.2">
      <c r="B50" s="47">
        <v>36</v>
      </c>
      <c r="C50" s="135" t="s">
        <v>50</v>
      </c>
      <c r="D50" s="135"/>
      <c r="E50" s="5" t="s">
        <v>38</v>
      </c>
      <c r="F50" s="17">
        <v>20000</v>
      </c>
      <c r="G50" s="17">
        <v>40</v>
      </c>
      <c r="H50" s="17">
        <f t="shared" si="11"/>
        <v>800000</v>
      </c>
      <c r="I50" s="32">
        <v>18</v>
      </c>
      <c r="J50" s="33">
        <f t="shared" si="10"/>
        <v>360000</v>
      </c>
      <c r="K50" s="33">
        <f t="shared" si="12"/>
        <v>58</v>
      </c>
      <c r="L50" s="55">
        <f t="shared" si="13"/>
        <v>1160000</v>
      </c>
    </row>
    <row r="51" spans="2:12" ht="10.5" customHeight="1" x14ac:dyDescent="0.2">
      <c r="B51" s="47">
        <v>37</v>
      </c>
      <c r="C51" s="135" t="s">
        <v>51</v>
      </c>
      <c r="D51" s="135"/>
      <c r="E51" s="5" t="s">
        <v>38</v>
      </c>
      <c r="F51" s="17">
        <v>10000</v>
      </c>
      <c r="G51" s="17">
        <v>0</v>
      </c>
      <c r="H51" s="17">
        <f t="shared" si="11"/>
        <v>0</v>
      </c>
      <c r="I51" s="32">
        <v>6</v>
      </c>
      <c r="J51" s="33">
        <f t="shared" si="10"/>
        <v>60000</v>
      </c>
      <c r="K51" s="33">
        <f t="shared" si="12"/>
        <v>6</v>
      </c>
      <c r="L51" s="55">
        <f t="shared" si="13"/>
        <v>60000</v>
      </c>
    </row>
    <row r="52" spans="2:12" ht="12" customHeight="1" x14ac:dyDescent="0.2">
      <c r="B52" s="47">
        <v>38</v>
      </c>
      <c r="C52" s="135" t="s">
        <v>52</v>
      </c>
      <c r="D52" s="135"/>
      <c r="E52" s="5" t="s">
        <v>38</v>
      </c>
      <c r="F52" s="17">
        <v>20000</v>
      </c>
      <c r="G52" s="17">
        <v>16</v>
      </c>
      <c r="H52" s="17">
        <f t="shared" si="11"/>
        <v>320000</v>
      </c>
      <c r="I52" s="32"/>
      <c r="J52" s="33">
        <f t="shared" si="10"/>
        <v>0</v>
      </c>
      <c r="K52" s="33">
        <f t="shared" si="12"/>
        <v>16</v>
      </c>
      <c r="L52" s="55">
        <f t="shared" si="13"/>
        <v>320000</v>
      </c>
    </row>
    <row r="53" spans="2:12" ht="12.75" customHeight="1" x14ac:dyDescent="0.2">
      <c r="B53" s="47">
        <v>39</v>
      </c>
      <c r="C53" s="135" t="s">
        <v>53</v>
      </c>
      <c r="D53" s="135"/>
      <c r="E53" s="5" t="s">
        <v>36</v>
      </c>
      <c r="F53" s="17">
        <v>22000</v>
      </c>
      <c r="G53" s="17">
        <v>0</v>
      </c>
      <c r="H53" s="17">
        <f t="shared" si="11"/>
        <v>0</v>
      </c>
      <c r="I53" s="32"/>
      <c r="J53" s="33">
        <f t="shared" si="10"/>
        <v>0</v>
      </c>
      <c r="K53" s="33">
        <f t="shared" si="12"/>
        <v>0</v>
      </c>
      <c r="L53" s="55">
        <f t="shared" si="13"/>
        <v>0</v>
      </c>
    </row>
    <row r="54" spans="2:12" ht="11.25" customHeight="1" x14ac:dyDescent="0.2">
      <c r="B54" s="47">
        <v>40</v>
      </c>
      <c r="C54" s="135" t="s">
        <v>54</v>
      </c>
      <c r="D54" s="135"/>
      <c r="E54" s="5" t="s">
        <v>36</v>
      </c>
      <c r="F54" s="17">
        <v>20000</v>
      </c>
      <c r="G54" s="17">
        <v>0</v>
      </c>
      <c r="H54" s="17">
        <f t="shared" si="11"/>
        <v>0</v>
      </c>
      <c r="I54" s="32"/>
      <c r="J54" s="33">
        <f t="shared" si="10"/>
        <v>0</v>
      </c>
      <c r="K54" s="33">
        <f t="shared" si="12"/>
        <v>0</v>
      </c>
      <c r="L54" s="55">
        <f t="shared" si="13"/>
        <v>0</v>
      </c>
    </row>
    <row r="55" spans="2:12" ht="12" customHeight="1" x14ac:dyDescent="0.2">
      <c r="B55" s="47">
        <v>41</v>
      </c>
      <c r="C55" s="135" t="s">
        <v>55</v>
      </c>
      <c r="D55" s="135"/>
      <c r="E55" s="5" t="s">
        <v>36</v>
      </c>
      <c r="F55" s="17">
        <v>12000</v>
      </c>
      <c r="G55" s="17">
        <v>0</v>
      </c>
      <c r="H55" s="17">
        <f t="shared" si="11"/>
        <v>0</v>
      </c>
      <c r="I55" s="32"/>
      <c r="J55" s="33">
        <f t="shared" si="10"/>
        <v>0</v>
      </c>
      <c r="K55" s="33">
        <f t="shared" si="12"/>
        <v>0</v>
      </c>
      <c r="L55" s="55">
        <f t="shared" si="13"/>
        <v>0</v>
      </c>
    </row>
    <row r="56" spans="2:12" x14ac:dyDescent="0.2">
      <c r="B56" s="47">
        <v>42</v>
      </c>
      <c r="C56" s="135" t="s">
        <v>56</v>
      </c>
      <c r="D56" s="135"/>
      <c r="E56" s="5" t="s">
        <v>36</v>
      </c>
      <c r="F56" s="17">
        <v>15000</v>
      </c>
      <c r="G56" s="17">
        <v>0</v>
      </c>
      <c r="H56" s="17">
        <f t="shared" si="11"/>
        <v>0</v>
      </c>
      <c r="I56" s="32"/>
      <c r="J56" s="33">
        <f t="shared" si="10"/>
        <v>0</v>
      </c>
      <c r="K56" s="33">
        <f t="shared" si="12"/>
        <v>0</v>
      </c>
      <c r="L56" s="55">
        <f t="shared" si="13"/>
        <v>0</v>
      </c>
    </row>
    <row r="57" spans="2:12" ht="13.5" customHeight="1" x14ac:dyDescent="0.2">
      <c r="B57" s="47">
        <v>43</v>
      </c>
      <c r="C57" s="135" t="s">
        <v>57</v>
      </c>
      <c r="D57" s="135"/>
      <c r="E57" s="5" t="s">
        <v>36</v>
      </c>
      <c r="F57" s="17">
        <v>118000</v>
      </c>
      <c r="G57" s="17">
        <v>0</v>
      </c>
      <c r="H57" s="17">
        <f t="shared" si="11"/>
        <v>0</v>
      </c>
      <c r="I57" s="32"/>
      <c r="J57" s="33">
        <f t="shared" si="10"/>
        <v>0</v>
      </c>
      <c r="K57" s="33">
        <f t="shared" si="12"/>
        <v>0</v>
      </c>
      <c r="L57" s="55">
        <f t="shared" si="13"/>
        <v>0</v>
      </c>
    </row>
    <row r="58" spans="2:12" ht="15" customHeight="1" x14ac:dyDescent="0.2">
      <c r="B58" s="47"/>
      <c r="C58" s="128" t="s">
        <v>124</v>
      </c>
      <c r="D58" s="128"/>
      <c r="E58" s="3"/>
      <c r="F58" s="37"/>
      <c r="G58" s="37"/>
      <c r="H58" s="37">
        <f>SUM(H37:H57)</f>
        <v>1440000</v>
      </c>
      <c r="I58" s="35"/>
      <c r="J58" s="36">
        <f>SUM(J37:J57)</f>
        <v>39227000</v>
      </c>
      <c r="K58" s="35"/>
      <c r="L58" s="36">
        <f>SUM(L37:L57)</f>
        <v>40667000</v>
      </c>
    </row>
    <row r="59" spans="2:12" hidden="1" x14ac:dyDescent="0.2">
      <c r="B59" s="47">
        <v>44</v>
      </c>
      <c r="C59" s="130" t="s">
        <v>58</v>
      </c>
      <c r="D59" s="130"/>
      <c r="E59" s="5" t="s">
        <v>59</v>
      </c>
      <c r="F59" s="17">
        <v>550000</v>
      </c>
      <c r="G59" s="17"/>
      <c r="H59" s="17"/>
      <c r="I59" s="32"/>
      <c r="J59" s="33">
        <f>I59*F59</f>
        <v>0</v>
      </c>
      <c r="K59" s="32"/>
      <c r="L59" s="32"/>
    </row>
    <row r="60" spans="2:12" ht="12" hidden="1" customHeight="1" x14ac:dyDescent="0.2">
      <c r="B60" s="47">
        <v>45</v>
      </c>
      <c r="C60" s="130" t="s">
        <v>60</v>
      </c>
      <c r="D60" s="130"/>
      <c r="E60" s="5" t="s">
        <v>59</v>
      </c>
      <c r="F60" s="17">
        <v>900000</v>
      </c>
      <c r="G60" s="17"/>
      <c r="H60" s="17"/>
      <c r="I60" s="32"/>
      <c r="J60" s="33">
        <f>I60*F60</f>
        <v>0</v>
      </c>
      <c r="K60" s="32"/>
      <c r="L60" s="32"/>
    </row>
    <row r="61" spans="2:12" ht="11.25" hidden="1" customHeight="1" x14ac:dyDescent="0.2">
      <c r="B61" s="47"/>
      <c r="C61" s="128" t="s">
        <v>125</v>
      </c>
      <c r="D61" s="128"/>
      <c r="E61" s="3"/>
      <c r="F61" s="37"/>
      <c r="G61" s="37"/>
      <c r="H61" s="37"/>
      <c r="I61" s="35"/>
      <c r="J61" s="36">
        <f>SUM(J59:J60)</f>
        <v>0</v>
      </c>
      <c r="K61" s="35"/>
      <c r="L61" s="35"/>
    </row>
    <row r="62" spans="2:12" x14ac:dyDescent="0.2">
      <c r="B62" s="47"/>
      <c r="C62" s="128" t="s">
        <v>61</v>
      </c>
      <c r="D62" s="128"/>
      <c r="E62" s="3"/>
      <c r="F62" s="37"/>
      <c r="G62" s="37"/>
      <c r="H62" s="37">
        <f>H58+H29</f>
        <v>14400000</v>
      </c>
      <c r="I62" s="36"/>
      <c r="J62" s="36">
        <f>J61+J58+J36+J29</f>
        <v>90987000</v>
      </c>
      <c r="K62" s="35"/>
      <c r="L62" s="36">
        <f>L61+L58+L36+L29</f>
        <v>105387000</v>
      </c>
    </row>
    <row r="63" spans="2:12" ht="13.5" customHeight="1" x14ac:dyDescent="0.2">
      <c r="B63" s="47">
        <v>46</v>
      </c>
      <c r="C63" s="130" t="s">
        <v>62</v>
      </c>
      <c r="D63" s="130"/>
      <c r="E63" s="52" t="s">
        <v>6</v>
      </c>
      <c r="F63" s="17">
        <v>80000</v>
      </c>
      <c r="G63" s="17">
        <v>40</v>
      </c>
      <c r="H63" s="17">
        <f>G63*F63</f>
        <v>3200000</v>
      </c>
      <c r="I63" s="32"/>
      <c r="J63" s="33">
        <f>I63*F63</f>
        <v>0</v>
      </c>
      <c r="K63" s="33">
        <f>G63+I63</f>
        <v>40</v>
      </c>
      <c r="L63" s="33">
        <f>K63*F63</f>
        <v>3200000</v>
      </c>
    </row>
    <row r="64" spans="2:12" x14ac:dyDescent="0.2">
      <c r="B64" s="47">
        <v>47</v>
      </c>
      <c r="C64" s="130" t="s">
        <v>63</v>
      </c>
      <c r="D64" s="130"/>
      <c r="E64" s="52" t="s">
        <v>6</v>
      </c>
      <c r="F64" s="17">
        <v>80000</v>
      </c>
      <c r="G64" s="17">
        <v>0</v>
      </c>
      <c r="H64" s="17">
        <f t="shared" ref="H64:H67" si="14">G64*F64</f>
        <v>0</v>
      </c>
      <c r="I64" s="32"/>
      <c r="J64" s="33">
        <f>I64*F64</f>
        <v>0</v>
      </c>
      <c r="K64" s="33">
        <f t="shared" ref="K64:K67" si="15">G64+I64</f>
        <v>0</v>
      </c>
      <c r="L64" s="33">
        <f t="shared" ref="L64:L67" si="16">K64*F64</f>
        <v>0</v>
      </c>
    </row>
    <row r="65" spans="2:12" x14ac:dyDescent="0.2">
      <c r="B65" s="47">
        <v>48</v>
      </c>
      <c r="C65" s="130" t="s">
        <v>64</v>
      </c>
      <c r="D65" s="130"/>
      <c r="E65" s="52" t="s">
        <v>4</v>
      </c>
      <c r="F65" s="17">
        <v>80000</v>
      </c>
      <c r="G65" s="17">
        <v>1096</v>
      </c>
      <c r="H65" s="17">
        <f t="shared" si="14"/>
        <v>87680000</v>
      </c>
      <c r="I65" s="32">
        <v>227</v>
      </c>
      <c r="J65" s="33">
        <f>I65*F65</f>
        <v>18160000</v>
      </c>
      <c r="K65" s="33">
        <f t="shared" si="15"/>
        <v>1323</v>
      </c>
      <c r="L65" s="33">
        <f t="shared" si="16"/>
        <v>105840000</v>
      </c>
    </row>
    <row r="66" spans="2:12" x14ac:dyDescent="0.2">
      <c r="B66" s="47">
        <v>49</v>
      </c>
      <c r="C66" s="130" t="s">
        <v>65</v>
      </c>
      <c r="D66" s="130"/>
      <c r="E66" s="52" t="s">
        <v>4</v>
      </c>
      <c r="F66" s="17">
        <v>29000</v>
      </c>
      <c r="G66" s="17">
        <v>93</v>
      </c>
      <c r="H66" s="17">
        <f t="shared" si="14"/>
        <v>2697000</v>
      </c>
      <c r="I66" s="32">
        <v>343</v>
      </c>
      <c r="J66" s="33">
        <f>I66*F66</f>
        <v>9947000</v>
      </c>
      <c r="K66" s="33">
        <f t="shared" si="15"/>
        <v>436</v>
      </c>
      <c r="L66" s="33">
        <f t="shared" si="16"/>
        <v>12644000</v>
      </c>
    </row>
    <row r="67" spans="2:12" x14ac:dyDescent="0.2">
      <c r="B67" s="47">
        <v>50</v>
      </c>
      <c r="C67" s="130" t="s">
        <v>66</v>
      </c>
      <c r="D67" s="130"/>
      <c r="E67" s="52" t="s">
        <v>67</v>
      </c>
      <c r="F67" s="17">
        <v>30000</v>
      </c>
      <c r="G67" s="17">
        <v>0</v>
      </c>
      <c r="H67" s="17">
        <f t="shared" si="14"/>
        <v>0</v>
      </c>
      <c r="I67" s="32"/>
      <c r="J67" s="33">
        <f>I67*F67</f>
        <v>0</v>
      </c>
      <c r="K67" s="33">
        <f t="shared" si="15"/>
        <v>0</v>
      </c>
      <c r="L67" s="33">
        <f t="shared" si="16"/>
        <v>0</v>
      </c>
    </row>
    <row r="68" spans="2:12" x14ac:dyDescent="0.2">
      <c r="B68" s="47"/>
      <c r="C68" s="128" t="s">
        <v>126</v>
      </c>
      <c r="D68" s="128"/>
      <c r="E68" s="6"/>
      <c r="F68" s="37"/>
      <c r="G68" s="37"/>
      <c r="H68" s="37">
        <f>SUM(H63:H67)</f>
        <v>93577000</v>
      </c>
      <c r="I68" s="35"/>
      <c r="J68" s="36">
        <f>SUM(J63:J67)</f>
        <v>28107000</v>
      </c>
      <c r="K68" s="35"/>
      <c r="L68" s="36">
        <f>SUM(L63:L67)</f>
        <v>121684000</v>
      </c>
    </row>
    <row r="69" spans="2:12" x14ac:dyDescent="0.2">
      <c r="B69" s="47">
        <v>51</v>
      </c>
      <c r="C69" s="130" t="s">
        <v>68</v>
      </c>
      <c r="D69" s="130"/>
      <c r="E69" s="52" t="s">
        <v>69</v>
      </c>
      <c r="F69" s="17">
        <v>1200</v>
      </c>
      <c r="G69" s="17">
        <v>3500</v>
      </c>
      <c r="H69" s="17">
        <f>G69*F69</f>
        <v>4200000</v>
      </c>
      <c r="I69" s="32">
        <v>2800</v>
      </c>
      <c r="J69" s="33">
        <f>I69*F69</f>
        <v>3360000</v>
      </c>
      <c r="K69" s="33">
        <f>I69+G69</f>
        <v>6300</v>
      </c>
      <c r="L69" s="33">
        <f>K69*F69</f>
        <v>7560000</v>
      </c>
    </row>
    <row r="70" spans="2:12" x14ac:dyDescent="0.2">
      <c r="B70" s="47">
        <v>52</v>
      </c>
      <c r="C70" s="130" t="s">
        <v>70</v>
      </c>
      <c r="D70" s="130"/>
      <c r="E70" s="52" t="s">
        <v>69</v>
      </c>
      <c r="F70" s="17">
        <v>1200</v>
      </c>
      <c r="G70" s="17">
        <v>0</v>
      </c>
      <c r="H70" s="17">
        <f t="shared" ref="H70:H73" si="17">G70*F70</f>
        <v>0</v>
      </c>
      <c r="I70" s="32">
        <v>2600</v>
      </c>
      <c r="J70" s="33">
        <f>I70*F70</f>
        <v>3120000</v>
      </c>
      <c r="K70" s="33">
        <f t="shared" ref="K70:K73" si="18">I70+G70</f>
        <v>2600</v>
      </c>
      <c r="L70" s="33">
        <f t="shared" ref="L70:L73" si="19">K70*F70</f>
        <v>3120000</v>
      </c>
    </row>
    <row r="71" spans="2:12" x14ac:dyDescent="0.2">
      <c r="B71" s="47">
        <v>53</v>
      </c>
      <c r="C71" s="130" t="s">
        <v>71</v>
      </c>
      <c r="D71" s="130"/>
      <c r="E71" s="52" t="s">
        <v>69</v>
      </c>
      <c r="F71" s="17">
        <v>1200</v>
      </c>
      <c r="G71" s="17">
        <v>3800</v>
      </c>
      <c r="H71" s="17">
        <f t="shared" si="17"/>
        <v>4560000</v>
      </c>
      <c r="I71" s="32">
        <v>3000</v>
      </c>
      <c r="J71" s="33">
        <f>I71*F71</f>
        <v>3600000</v>
      </c>
      <c r="K71" s="33">
        <f t="shared" si="18"/>
        <v>6800</v>
      </c>
      <c r="L71" s="33">
        <f t="shared" si="19"/>
        <v>8160000</v>
      </c>
    </row>
    <row r="72" spans="2:12" x14ac:dyDescent="0.2">
      <c r="B72" s="47">
        <v>54</v>
      </c>
      <c r="C72" s="130" t="s">
        <v>72</v>
      </c>
      <c r="D72" s="130"/>
      <c r="E72" s="52" t="s">
        <v>69</v>
      </c>
      <c r="F72" s="17">
        <v>1200</v>
      </c>
      <c r="G72" s="17">
        <v>1600</v>
      </c>
      <c r="H72" s="17">
        <f t="shared" si="17"/>
        <v>1920000</v>
      </c>
      <c r="I72" s="32">
        <v>4200</v>
      </c>
      <c r="J72" s="33">
        <f>I72*F72</f>
        <v>5040000</v>
      </c>
      <c r="K72" s="33">
        <f t="shared" si="18"/>
        <v>5800</v>
      </c>
      <c r="L72" s="33">
        <f t="shared" si="19"/>
        <v>6960000</v>
      </c>
    </row>
    <row r="73" spans="2:12" x14ac:dyDescent="0.2">
      <c r="B73" s="47">
        <v>55</v>
      </c>
      <c r="C73" s="130" t="s">
        <v>73</v>
      </c>
      <c r="D73" s="130"/>
      <c r="E73" s="52" t="s">
        <v>69</v>
      </c>
      <c r="F73" s="17">
        <v>2800</v>
      </c>
      <c r="G73" s="17">
        <v>0</v>
      </c>
      <c r="H73" s="17">
        <f t="shared" si="17"/>
        <v>0</v>
      </c>
      <c r="I73" s="32"/>
      <c r="J73" s="33">
        <f>I73*F73</f>
        <v>0</v>
      </c>
      <c r="K73" s="33">
        <f t="shared" si="18"/>
        <v>0</v>
      </c>
      <c r="L73" s="33">
        <f t="shared" si="19"/>
        <v>0</v>
      </c>
    </row>
    <row r="74" spans="2:12" x14ac:dyDescent="0.2">
      <c r="B74" s="47"/>
      <c r="C74" s="132" t="s">
        <v>127</v>
      </c>
      <c r="D74" s="132"/>
      <c r="E74" s="51"/>
      <c r="F74" s="21"/>
      <c r="G74" s="21"/>
      <c r="H74" s="21">
        <f>SUM(H69:H73)</f>
        <v>10680000</v>
      </c>
      <c r="I74" s="35"/>
      <c r="J74" s="36">
        <f>SUM(J69:J73)</f>
        <v>15120000</v>
      </c>
      <c r="K74" s="35"/>
      <c r="L74" s="36">
        <f>SUM(L69:L73)</f>
        <v>25800000</v>
      </c>
    </row>
    <row r="75" spans="2:12" x14ac:dyDescent="0.2">
      <c r="B75" s="47"/>
      <c r="C75" s="133" t="s">
        <v>74</v>
      </c>
      <c r="D75" s="133"/>
      <c r="E75" s="38"/>
      <c r="F75" s="37"/>
      <c r="G75" s="37"/>
      <c r="H75" s="37">
        <f>H74+H68+H62+H17</f>
        <v>164657000</v>
      </c>
      <c r="I75" s="35"/>
      <c r="J75" s="36">
        <f>J74+J68+J62+J17</f>
        <v>141094000</v>
      </c>
      <c r="K75" s="35"/>
      <c r="L75" s="36">
        <f>L74+L68+L62+L17</f>
        <v>305751000</v>
      </c>
    </row>
    <row r="76" spans="2:12" x14ac:dyDescent="0.2">
      <c r="B76" s="47">
        <v>56</v>
      </c>
      <c r="C76" s="130" t="s">
        <v>75</v>
      </c>
      <c r="D76" s="130"/>
      <c r="E76" s="52" t="s">
        <v>76</v>
      </c>
      <c r="F76" s="17">
        <v>40000</v>
      </c>
      <c r="G76" s="17">
        <v>0</v>
      </c>
      <c r="H76" s="17">
        <f>G76*F76</f>
        <v>0</v>
      </c>
      <c r="I76" s="32"/>
      <c r="J76" s="33">
        <f>I76*F76</f>
        <v>0</v>
      </c>
      <c r="K76" s="33">
        <f>G76+I76</f>
        <v>0</v>
      </c>
      <c r="L76" s="32"/>
    </row>
    <row r="77" spans="2:12" x14ac:dyDescent="0.2">
      <c r="B77" s="47">
        <f>B76+1</f>
        <v>57</v>
      </c>
      <c r="C77" s="134" t="s">
        <v>77</v>
      </c>
      <c r="D77" s="134"/>
      <c r="E77" s="7" t="s">
        <v>76</v>
      </c>
      <c r="F77" s="17">
        <v>20000</v>
      </c>
      <c r="G77" s="17">
        <v>0</v>
      </c>
      <c r="H77" s="17">
        <f t="shared" ref="H77:H101" si="20">G77*F77</f>
        <v>0</v>
      </c>
      <c r="I77" s="32"/>
      <c r="J77" s="33">
        <f t="shared" ref="J77:J117" si="21">I77*F77</f>
        <v>0</v>
      </c>
      <c r="K77" s="33">
        <f t="shared" ref="K77:K101" si="22">G77+I77</f>
        <v>0</v>
      </c>
      <c r="L77" s="32"/>
    </row>
    <row r="78" spans="2:12" x14ac:dyDescent="0.2">
      <c r="B78" s="47">
        <f t="shared" ref="B78:B101" si="23">B77+1</f>
        <v>58</v>
      </c>
      <c r="C78" s="134" t="s">
        <v>78</v>
      </c>
      <c r="D78" s="134"/>
      <c r="E78" s="7" t="s">
        <v>76</v>
      </c>
      <c r="F78" s="17">
        <v>50000</v>
      </c>
      <c r="G78" s="17">
        <v>0</v>
      </c>
      <c r="H78" s="17">
        <f t="shared" si="20"/>
        <v>0</v>
      </c>
      <c r="I78" s="32"/>
      <c r="J78" s="33">
        <f t="shared" si="21"/>
        <v>0</v>
      </c>
      <c r="K78" s="33">
        <f t="shared" si="22"/>
        <v>0</v>
      </c>
      <c r="L78" s="32"/>
    </row>
    <row r="79" spans="2:12" x14ac:dyDescent="0.2">
      <c r="B79" s="47">
        <f t="shared" si="23"/>
        <v>59</v>
      </c>
      <c r="C79" s="134" t="s">
        <v>133</v>
      </c>
      <c r="D79" s="134"/>
      <c r="E79" s="7" t="s">
        <v>76</v>
      </c>
      <c r="F79" s="17">
        <v>25000</v>
      </c>
      <c r="G79" s="17">
        <v>0</v>
      </c>
      <c r="H79" s="17">
        <f t="shared" si="20"/>
        <v>0</v>
      </c>
      <c r="I79" s="32"/>
      <c r="J79" s="33">
        <f t="shared" si="21"/>
        <v>0</v>
      </c>
      <c r="K79" s="33">
        <f t="shared" si="22"/>
        <v>0</v>
      </c>
      <c r="L79" s="32"/>
    </row>
    <row r="80" spans="2:12" x14ac:dyDescent="0.2">
      <c r="B80" s="47">
        <f t="shared" si="23"/>
        <v>60</v>
      </c>
      <c r="C80" s="134" t="s">
        <v>134</v>
      </c>
      <c r="D80" s="134"/>
      <c r="E80" s="7" t="s">
        <v>76</v>
      </c>
      <c r="F80" s="17">
        <v>22000</v>
      </c>
      <c r="G80" s="17">
        <v>150</v>
      </c>
      <c r="H80" s="17">
        <f t="shared" si="20"/>
        <v>3300000</v>
      </c>
      <c r="I80" s="32"/>
      <c r="J80" s="33">
        <f t="shared" si="21"/>
        <v>0</v>
      </c>
      <c r="K80" s="33">
        <f t="shared" si="22"/>
        <v>150</v>
      </c>
      <c r="L80" s="55">
        <f t="shared" ref="L80" si="24">K80*F80</f>
        <v>3300000</v>
      </c>
    </row>
    <row r="81" spans="2:12" x14ac:dyDescent="0.2">
      <c r="B81" s="47">
        <f t="shared" si="23"/>
        <v>61</v>
      </c>
      <c r="C81" s="134" t="s">
        <v>79</v>
      </c>
      <c r="D81" s="134"/>
      <c r="E81" s="7" t="s">
        <v>76</v>
      </c>
      <c r="F81" s="17">
        <v>16000</v>
      </c>
      <c r="G81" s="17">
        <v>0</v>
      </c>
      <c r="H81" s="17">
        <f t="shared" si="20"/>
        <v>0</v>
      </c>
      <c r="I81" s="32"/>
      <c r="J81" s="33">
        <f t="shared" si="21"/>
        <v>0</v>
      </c>
      <c r="K81" s="33">
        <f t="shared" si="22"/>
        <v>0</v>
      </c>
      <c r="L81" s="32"/>
    </row>
    <row r="82" spans="2:12" x14ac:dyDescent="0.2">
      <c r="B82" s="47">
        <f t="shared" si="23"/>
        <v>62</v>
      </c>
      <c r="C82" s="134" t="s">
        <v>80</v>
      </c>
      <c r="D82" s="134"/>
      <c r="E82" s="7" t="s">
        <v>76</v>
      </c>
      <c r="F82" s="17">
        <v>16000</v>
      </c>
      <c r="G82" s="17">
        <v>0</v>
      </c>
      <c r="H82" s="17">
        <f t="shared" si="20"/>
        <v>0</v>
      </c>
      <c r="I82" s="32"/>
      <c r="J82" s="33">
        <f t="shared" si="21"/>
        <v>0</v>
      </c>
      <c r="K82" s="33">
        <f t="shared" si="22"/>
        <v>0</v>
      </c>
      <c r="L82" s="32"/>
    </row>
    <row r="83" spans="2:12" x14ac:dyDescent="0.2">
      <c r="B83" s="47">
        <f t="shared" si="23"/>
        <v>63</v>
      </c>
      <c r="C83" s="134" t="s">
        <v>81</v>
      </c>
      <c r="D83" s="134"/>
      <c r="E83" s="7" t="s">
        <v>76</v>
      </c>
      <c r="F83" s="17">
        <v>18000</v>
      </c>
      <c r="G83" s="17">
        <v>0</v>
      </c>
      <c r="H83" s="17">
        <f t="shared" si="20"/>
        <v>0</v>
      </c>
      <c r="I83" s="32"/>
      <c r="J83" s="33">
        <f t="shared" si="21"/>
        <v>0</v>
      </c>
      <c r="K83" s="33">
        <f t="shared" si="22"/>
        <v>0</v>
      </c>
      <c r="L83" s="32"/>
    </row>
    <row r="84" spans="2:12" x14ac:dyDescent="0.2">
      <c r="B84" s="47">
        <f t="shared" si="23"/>
        <v>64</v>
      </c>
      <c r="C84" s="134" t="s">
        <v>82</v>
      </c>
      <c r="D84" s="134"/>
      <c r="E84" s="7" t="s">
        <v>76</v>
      </c>
      <c r="F84" s="17">
        <v>60000</v>
      </c>
      <c r="G84" s="17">
        <v>0</v>
      </c>
      <c r="H84" s="17">
        <f t="shared" si="20"/>
        <v>0</v>
      </c>
      <c r="I84" s="34">
        <v>242</v>
      </c>
      <c r="J84" s="33">
        <f t="shared" si="21"/>
        <v>14520000</v>
      </c>
      <c r="K84" s="33">
        <f t="shared" si="22"/>
        <v>242</v>
      </c>
      <c r="L84" s="55">
        <f>K84*F84</f>
        <v>14520000</v>
      </c>
    </row>
    <row r="85" spans="2:12" x14ac:dyDescent="0.2">
      <c r="B85" s="47">
        <f t="shared" si="23"/>
        <v>65</v>
      </c>
      <c r="C85" s="134" t="s">
        <v>83</v>
      </c>
      <c r="D85" s="134"/>
      <c r="E85" s="7" t="s">
        <v>76</v>
      </c>
      <c r="F85" s="17">
        <v>38000</v>
      </c>
      <c r="G85" s="17">
        <v>0</v>
      </c>
      <c r="H85" s="17">
        <f t="shared" si="20"/>
        <v>0</v>
      </c>
      <c r="I85" s="34">
        <v>121</v>
      </c>
      <c r="J85" s="33">
        <f t="shared" si="21"/>
        <v>4598000</v>
      </c>
      <c r="K85" s="33">
        <f t="shared" si="22"/>
        <v>121</v>
      </c>
      <c r="L85" s="55">
        <f t="shared" ref="L85:L87" si="25">K85*F85</f>
        <v>4598000</v>
      </c>
    </row>
    <row r="86" spans="2:12" x14ac:dyDescent="0.2">
      <c r="B86" s="47">
        <f t="shared" si="23"/>
        <v>66</v>
      </c>
      <c r="C86" s="134" t="s">
        <v>84</v>
      </c>
      <c r="D86" s="134"/>
      <c r="E86" s="7" t="s">
        <v>76</v>
      </c>
      <c r="F86" s="17">
        <v>45000</v>
      </c>
      <c r="G86" s="17">
        <v>0</v>
      </c>
      <c r="H86" s="17">
        <f t="shared" si="20"/>
        <v>0</v>
      </c>
      <c r="I86" s="34">
        <v>12</v>
      </c>
      <c r="J86" s="33">
        <f t="shared" si="21"/>
        <v>540000</v>
      </c>
      <c r="K86" s="33">
        <f t="shared" si="22"/>
        <v>12</v>
      </c>
      <c r="L86" s="55">
        <f t="shared" si="25"/>
        <v>540000</v>
      </c>
    </row>
    <row r="87" spans="2:12" x14ac:dyDescent="0.2">
      <c r="B87" s="47">
        <f t="shared" si="23"/>
        <v>67</v>
      </c>
      <c r="C87" s="134" t="s">
        <v>85</v>
      </c>
      <c r="D87" s="134"/>
      <c r="E87" s="7" t="s">
        <v>76</v>
      </c>
      <c r="F87" s="17">
        <v>35000</v>
      </c>
      <c r="G87" s="17">
        <v>0</v>
      </c>
      <c r="H87" s="17">
        <f t="shared" si="20"/>
        <v>0</v>
      </c>
      <c r="I87" s="34">
        <v>65</v>
      </c>
      <c r="J87" s="33">
        <f t="shared" si="21"/>
        <v>2275000</v>
      </c>
      <c r="K87" s="33">
        <f t="shared" si="22"/>
        <v>65</v>
      </c>
      <c r="L87" s="55">
        <f t="shared" si="25"/>
        <v>2275000</v>
      </c>
    </row>
    <row r="88" spans="2:12" x14ac:dyDescent="0.2">
      <c r="B88" s="47">
        <f t="shared" si="23"/>
        <v>68</v>
      </c>
      <c r="C88" s="134" t="s">
        <v>86</v>
      </c>
      <c r="D88" s="134"/>
      <c r="E88" s="7" t="s">
        <v>76</v>
      </c>
      <c r="F88" s="17">
        <v>300000</v>
      </c>
      <c r="G88" s="17">
        <v>0</v>
      </c>
      <c r="H88" s="17">
        <f t="shared" si="20"/>
        <v>0</v>
      </c>
      <c r="I88" s="34">
        <v>65</v>
      </c>
      <c r="J88" s="33">
        <f t="shared" si="21"/>
        <v>19500000</v>
      </c>
      <c r="K88" s="33">
        <f t="shared" si="22"/>
        <v>65</v>
      </c>
      <c r="L88" s="55">
        <f>K88*F88</f>
        <v>19500000</v>
      </c>
    </row>
    <row r="89" spans="2:12" x14ac:dyDescent="0.2">
      <c r="B89" s="47">
        <f t="shared" si="23"/>
        <v>69</v>
      </c>
      <c r="C89" s="134" t="s">
        <v>87</v>
      </c>
      <c r="D89" s="134"/>
      <c r="E89" s="7" t="s">
        <v>76</v>
      </c>
      <c r="F89" s="17">
        <v>55000</v>
      </c>
      <c r="G89" s="17">
        <v>0</v>
      </c>
      <c r="H89" s="17">
        <f t="shared" si="20"/>
        <v>0</v>
      </c>
      <c r="I89" s="32"/>
      <c r="J89" s="33">
        <f t="shared" si="21"/>
        <v>0</v>
      </c>
      <c r="K89" s="33">
        <f t="shared" si="22"/>
        <v>0</v>
      </c>
      <c r="L89" s="32"/>
    </row>
    <row r="90" spans="2:12" x14ac:dyDescent="0.2">
      <c r="B90" s="47">
        <f t="shared" si="23"/>
        <v>70</v>
      </c>
      <c r="C90" s="130" t="s">
        <v>88</v>
      </c>
      <c r="D90" s="130"/>
      <c r="E90" s="7" t="s">
        <v>76</v>
      </c>
      <c r="F90" s="17">
        <v>100000</v>
      </c>
      <c r="G90" s="17">
        <v>0</v>
      </c>
      <c r="H90" s="17">
        <f t="shared" si="20"/>
        <v>0</v>
      </c>
      <c r="I90" s="32"/>
      <c r="J90" s="33">
        <f t="shared" si="21"/>
        <v>0</v>
      </c>
      <c r="K90" s="33">
        <f t="shared" si="22"/>
        <v>0</v>
      </c>
      <c r="L90" s="32"/>
    </row>
    <row r="91" spans="2:12" x14ac:dyDescent="0.2">
      <c r="B91" s="47">
        <f t="shared" si="23"/>
        <v>71</v>
      </c>
      <c r="C91" s="130" t="s">
        <v>89</v>
      </c>
      <c r="D91" s="130"/>
      <c r="E91" s="7" t="s">
        <v>76</v>
      </c>
      <c r="F91" s="17">
        <v>200000</v>
      </c>
      <c r="G91" s="17">
        <v>0</v>
      </c>
      <c r="H91" s="17">
        <f t="shared" si="20"/>
        <v>0</v>
      </c>
      <c r="I91" s="32"/>
      <c r="J91" s="33">
        <f t="shared" si="21"/>
        <v>0</v>
      </c>
      <c r="K91" s="33">
        <f t="shared" si="22"/>
        <v>0</v>
      </c>
      <c r="L91" s="32"/>
    </row>
    <row r="92" spans="2:12" x14ac:dyDescent="0.2">
      <c r="B92" s="47">
        <f t="shared" si="23"/>
        <v>72</v>
      </c>
      <c r="C92" s="130" t="s">
        <v>90</v>
      </c>
      <c r="D92" s="130"/>
      <c r="E92" s="7" t="s">
        <v>76</v>
      </c>
      <c r="F92" s="17">
        <v>56000</v>
      </c>
      <c r="G92" s="17">
        <v>0</v>
      </c>
      <c r="H92" s="17">
        <f t="shared" si="20"/>
        <v>0</v>
      </c>
      <c r="I92" s="32"/>
      <c r="J92" s="33">
        <f t="shared" si="21"/>
        <v>0</v>
      </c>
      <c r="K92" s="33">
        <f t="shared" si="22"/>
        <v>0</v>
      </c>
      <c r="L92" s="32"/>
    </row>
    <row r="93" spans="2:12" x14ac:dyDescent="0.2">
      <c r="B93" s="47">
        <f t="shared" si="23"/>
        <v>73</v>
      </c>
      <c r="C93" s="134" t="s">
        <v>91</v>
      </c>
      <c r="D93" s="134"/>
      <c r="E93" s="7" t="s">
        <v>76</v>
      </c>
      <c r="F93" s="17">
        <v>51500</v>
      </c>
      <c r="G93" s="17">
        <v>0</v>
      </c>
      <c r="H93" s="17">
        <f t="shared" si="20"/>
        <v>0</v>
      </c>
      <c r="I93" s="32"/>
      <c r="J93" s="33">
        <f t="shared" si="21"/>
        <v>0</v>
      </c>
      <c r="K93" s="33">
        <f t="shared" si="22"/>
        <v>0</v>
      </c>
      <c r="L93" s="32"/>
    </row>
    <row r="94" spans="2:12" x14ac:dyDescent="0.2">
      <c r="B94" s="47">
        <f t="shared" si="23"/>
        <v>74</v>
      </c>
      <c r="C94" s="130" t="s">
        <v>92</v>
      </c>
      <c r="D94" s="130"/>
      <c r="E94" s="7" t="s">
        <v>76</v>
      </c>
      <c r="F94" s="17">
        <v>48000</v>
      </c>
      <c r="G94" s="17">
        <v>0</v>
      </c>
      <c r="H94" s="17">
        <f t="shared" si="20"/>
        <v>0</v>
      </c>
      <c r="I94" s="32"/>
      <c r="J94" s="33">
        <f t="shared" si="21"/>
        <v>0</v>
      </c>
      <c r="K94" s="33">
        <f t="shared" si="22"/>
        <v>0</v>
      </c>
      <c r="L94" s="32"/>
    </row>
    <row r="95" spans="2:12" x14ac:dyDescent="0.2">
      <c r="B95" s="47">
        <f t="shared" si="23"/>
        <v>75</v>
      </c>
      <c r="C95" s="131" t="s">
        <v>93</v>
      </c>
      <c r="D95" s="50" t="s">
        <v>94</v>
      </c>
      <c r="E95" s="7" t="s">
        <v>38</v>
      </c>
      <c r="F95" s="17">
        <v>32946</v>
      </c>
      <c r="G95" s="17">
        <v>0</v>
      </c>
      <c r="H95" s="17">
        <f t="shared" si="20"/>
        <v>0</v>
      </c>
      <c r="I95" s="32"/>
      <c r="J95" s="33">
        <f t="shared" si="21"/>
        <v>0</v>
      </c>
      <c r="K95" s="33">
        <f t="shared" si="22"/>
        <v>0</v>
      </c>
      <c r="L95" s="32"/>
    </row>
    <row r="96" spans="2:12" x14ac:dyDescent="0.2">
      <c r="B96" s="47">
        <f t="shared" si="23"/>
        <v>76</v>
      </c>
      <c r="C96" s="131"/>
      <c r="D96" s="50" t="s">
        <v>95</v>
      </c>
      <c r="E96" s="7" t="s">
        <v>38</v>
      </c>
      <c r="F96" s="17">
        <v>246228</v>
      </c>
      <c r="G96" s="17">
        <v>0</v>
      </c>
      <c r="H96" s="17">
        <f t="shared" si="20"/>
        <v>0</v>
      </c>
      <c r="I96" s="32"/>
      <c r="J96" s="33">
        <f t="shared" si="21"/>
        <v>0</v>
      </c>
      <c r="K96" s="33">
        <f t="shared" si="22"/>
        <v>0</v>
      </c>
      <c r="L96" s="32"/>
    </row>
    <row r="97" spans="2:12" x14ac:dyDescent="0.2">
      <c r="B97" s="47">
        <f t="shared" si="23"/>
        <v>77</v>
      </c>
      <c r="C97" s="131"/>
      <c r="D97" s="50" t="s">
        <v>96</v>
      </c>
      <c r="E97" s="7" t="s">
        <v>38</v>
      </c>
      <c r="F97" s="17">
        <v>305949</v>
      </c>
      <c r="G97" s="17">
        <v>0</v>
      </c>
      <c r="H97" s="17">
        <f t="shared" si="20"/>
        <v>0</v>
      </c>
      <c r="I97" s="32"/>
      <c r="J97" s="33">
        <f t="shared" si="21"/>
        <v>0</v>
      </c>
      <c r="K97" s="33">
        <f t="shared" si="22"/>
        <v>0</v>
      </c>
      <c r="L97" s="32"/>
    </row>
    <row r="98" spans="2:12" x14ac:dyDescent="0.2">
      <c r="B98" s="47">
        <f t="shared" si="23"/>
        <v>78</v>
      </c>
      <c r="C98" s="131"/>
      <c r="D98" s="50" t="s">
        <v>97</v>
      </c>
      <c r="E98" s="7" t="s">
        <v>38</v>
      </c>
      <c r="F98" s="17">
        <v>131478</v>
      </c>
      <c r="G98" s="17">
        <v>0</v>
      </c>
      <c r="H98" s="17">
        <f t="shared" si="20"/>
        <v>0</v>
      </c>
      <c r="I98" s="32"/>
      <c r="J98" s="33">
        <f t="shared" si="21"/>
        <v>0</v>
      </c>
      <c r="K98" s="33">
        <f t="shared" si="22"/>
        <v>0</v>
      </c>
      <c r="L98" s="32"/>
    </row>
    <row r="99" spans="2:12" x14ac:dyDescent="0.2">
      <c r="B99" s="47">
        <f t="shared" si="23"/>
        <v>79</v>
      </c>
      <c r="C99" s="130" t="s">
        <v>98</v>
      </c>
      <c r="D99" s="130"/>
      <c r="E99" s="52" t="s">
        <v>76</v>
      </c>
      <c r="F99" s="17">
        <v>68000</v>
      </c>
      <c r="G99" s="17">
        <v>0</v>
      </c>
      <c r="H99" s="17">
        <f t="shared" si="20"/>
        <v>0</v>
      </c>
      <c r="I99" s="32"/>
      <c r="J99" s="33">
        <f t="shared" si="21"/>
        <v>0</v>
      </c>
      <c r="K99" s="33">
        <f t="shared" si="22"/>
        <v>0</v>
      </c>
      <c r="L99" s="32"/>
    </row>
    <row r="100" spans="2:12" x14ac:dyDescent="0.2">
      <c r="B100" s="47">
        <f t="shared" si="23"/>
        <v>80</v>
      </c>
      <c r="C100" s="130" t="s">
        <v>99</v>
      </c>
      <c r="D100" s="130"/>
      <c r="E100" s="52" t="s">
        <v>76</v>
      </c>
      <c r="F100" s="17">
        <v>250000</v>
      </c>
      <c r="G100" s="17">
        <v>0</v>
      </c>
      <c r="H100" s="17">
        <f t="shared" si="20"/>
        <v>0</v>
      </c>
      <c r="I100" s="32"/>
      <c r="J100" s="33">
        <f t="shared" si="21"/>
        <v>0</v>
      </c>
      <c r="K100" s="33">
        <f t="shared" si="22"/>
        <v>0</v>
      </c>
      <c r="L100" s="32"/>
    </row>
    <row r="101" spans="2:12" x14ac:dyDescent="0.2">
      <c r="B101" s="47">
        <f t="shared" si="23"/>
        <v>81</v>
      </c>
      <c r="C101" s="130" t="s">
        <v>100</v>
      </c>
      <c r="D101" s="130"/>
      <c r="E101" s="52" t="s">
        <v>76</v>
      </c>
      <c r="F101" s="17">
        <v>360000</v>
      </c>
      <c r="G101" s="17">
        <v>0</v>
      </c>
      <c r="H101" s="17">
        <f t="shared" si="20"/>
        <v>0</v>
      </c>
      <c r="I101" s="32"/>
      <c r="J101" s="33">
        <f t="shared" si="21"/>
        <v>0</v>
      </c>
      <c r="K101" s="33">
        <f t="shared" si="22"/>
        <v>0</v>
      </c>
      <c r="L101" s="32"/>
    </row>
    <row r="102" spans="2:12" x14ac:dyDescent="0.2">
      <c r="B102" s="47"/>
      <c r="C102" s="128" t="s">
        <v>128</v>
      </c>
      <c r="D102" s="128"/>
      <c r="E102" s="3"/>
      <c r="F102" s="18"/>
      <c r="G102" s="18"/>
      <c r="H102" s="18">
        <f>SUM(H76:H101)</f>
        <v>3300000</v>
      </c>
      <c r="I102" s="35"/>
      <c r="J102" s="36">
        <f>SUM(J76:J101)</f>
        <v>41433000</v>
      </c>
      <c r="K102" s="35"/>
      <c r="L102" s="36">
        <f>SUM(L76:L101)</f>
        <v>44733000</v>
      </c>
    </row>
    <row r="103" spans="2:12" x14ac:dyDescent="0.2">
      <c r="B103" s="47">
        <v>82</v>
      </c>
      <c r="C103" s="131" t="s">
        <v>118</v>
      </c>
      <c r="D103" s="49" t="s">
        <v>119</v>
      </c>
      <c r="E103" s="52" t="s">
        <v>76</v>
      </c>
      <c r="F103" s="17">
        <v>9000</v>
      </c>
      <c r="G103" s="17">
        <v>0</v>
      </c>
      <c r="H103" s="17">
        <f>G103*F103</f>
        <v>0</v>
      </c>
      <c r="I103" s="32"/>
      <c r="J103" s="33">
        <f t="shared" si="21"/>
        <v>0</v>
      </c>
      <c r="K103" s="33">
        <f>G103+I103</f>
        <v>0</v>
      </c>
      <c r="L103" s="32"/>
    </row>
    <row r="104" spans="2:12" x14ac:dyDescent="0.2">
      <c r="B104" s="47">
        <v>83</v>
      </c>
      <c r="C104" s="131"/>
      <c r="D104" s="49" t="s">
        <v>120</v>
      </c>
      <c r="E104" s="52" t="s">
        <v>76</v>
      </c>
      <c r="F104" s="17">
        <v>6000</v>
      </c>
      <c r="G104" s="17">
        <v>150</v>
      </c>
      <c r="H104" s="17">
        <f>G104*F104</f>
        <v>900000</v>
      </c>
      <c r="I104" s="32"/>
      <c r="J104" s="33">
        <f t="shared" si="21"/>
        <v>0</v>
      </c>
      <c r="K104" s="33">
        <f>G104+I104</f>
        <v>150</v>
      </c>
      <c r="L104" s="55">
        <f>K104*F104</f>
        <v>900000</v>
      </c>
    </row>
    <row r="105" spans="2:12" x14ac:dyDescent="0.2">
      <c r="B105" s="47"/>
      <c r="C105" s="128" t="s">
        <v>129</v>
      </c>
      <c r="D105" s="128"/>
      <c r="E105" s="3"/>
      <c r="F105" s="18"/>
      <c r="G105" s="18"/>
      <c r="H105" s="18">
        <f>SUM(H103:H104)</f>
        <v>900000</v>
      </c>
      <c r="I105" s="35"/>
      <c r="J105" s="36">
        <f>SUM(J103:J104)</f>
        <v>0</v>
      </c>
      <c r="K105" s="35"/>
      <c r="L105" s="36">
        <f>SUM(L103:L104)</f>
        <v>900000</v>
      </c>
    </row>
    <row r="106" spans="2:12" x14ac:dyDescent="0.2">
      <c r="B106" s="47"/>
      <c r="C106" s="128" t="s">
        <v>101</v>
      </c>
      <c r="D106" s="128"/>
      <c r="E106" s="3"/>
      <c r="F106" s="18"/>
      <c r="G106" s="18"/>
      <c r="H106" s="18">
        <f>H105+H102</f>
        <v>4200000</v>
      </c>
      <c r="I106" s="35"/>
      <c r="J106" s="36">
        <f>J105+J102</f>
        <v>41433000</v>
      </c>
      <c r="K106" s="35"/>
      <c r="L106" s="36">
        <f>L105+L102</f>
        <v>45633000</v>
      </c>
    </row>
    <row r="107" spans="2:12" x14ac:dyDescent="0.2">
      <c r="B107" s="47">
        <v>84</v>
      </c>
      <c r="C107" s="129" t="s">
        <v>114</v>
      </c>
      <c r="D107" s="129"/>
      <c r="E107" s="52" t="s">
        <v>117</v>
      </c>
      <c r="F107" s="20">
        <v>182100</v>
      </c>
      <c r="G107" s="20">
        <v>2</v>
      </c>
      <c r="H107" s="20">
        <f>G107*F107</f>
        <v>364200</v>
      </c>
      <c r="I107" s="32"/>
      <c r="J107" s="33">
        <f t="shared" si="21"/>
        <v>0</v>
      </c>
      <c r="K107" s="33">
        <f>G107+I107</f>
        <v>2</v>
      </c>
      <c r="L107" s="33">
        <f>K107*F107</f>
        <v>364200</v>
      </c>
    </row>
    <row r="108" spans="2:12" x14ac:dyDescent="0.2">
      <c r="B108" s="47">
        <v>85</v>
      </c>
      <c r="C108" s="129" t="s">
        <v>115</v>
      </c>
      <c r="D108" s="129"/>
      <c r="E108" s="52" t="s">
        <v>117</v>
      </c>
      <c r="F108" s="20">
        <v>182100</v>
      </c>
      <c r="G108" s="20">
        <v>2</v>
      </c>
      <c r="H108" s="20">
        <f t="shared" ref="H108:H109" si="26">G108*F108</f>
        <v>364200</v>
      </c>
      <c r="I108" s="32"/>
      <c r="J108" s="33">
        <f t="shared" si="21"/>
        <v>0</v>
      </c>
      <c r="K108" s="33">
        <f t="shared" ref="K108:K109" si="27">G108+I108</f>
        <v>2</v>
      </c>
      <c r="L108" s="33">
        <f t="shared" ref="L108:L109" si="28">K108*F108</f>
        <v>364200</v>
      </c>
    </row>
    <row r="109" spans="2:12" x14ac:dyDescent="0.2">
      <c r="B109" s="47">
        <v>86</v>
      </c>
      <c r="C109" s="129" t="s">
        <v>116</v>
      </c>
      <c r="D109" s="129"/>
      <c r="E109" s="52" t="s">
        <v>117</v>
      </c>
      <c r="F109" s="20">
        <v>137500</v>
      </c>
      <c r="G109" s="20">
        <v>1</v>
      </c>
      <c r="H109" s="20">
        <f t="shared" si="26"/>
        <v>137500</v>
      </c>
      <c r="I109" s="32"/>
      <c r="J109" s="33">
        <f t="shared" si="21"/>
        <v>0</v>
      </c>
      <c r="K109" s="33">
        <f t="shared" si="27"/>
        <v>1</v>
      </c>
      <c r="L109" s="33">
        <f t="shared" si="28"/>
        <v>137500</v>
      </c>
    </row>
    <row r="110" spans="2:12" x14ac:dyDescent="0.2">
      <c r="B110" s="47"/>
      <c r="C110" s="128" t="s">
        <v>135</v>
      </c>
      <c r="D110" s="128"/>
      <c r="E110" s="3"/>
      <c r="F110" s="19"/>
      <c r="G110" s="19"/>
      <c r="H110" s="19">
        <f>SUM(H107:H109)</f>
        <v>865900</v>
      </c>
      <c r="I110" s="35"/>
      <c r="J110" s="36">
        <f>SUM(J107:J109)</f>
        <v>0</v>
      </c>
      <c r="K110" s="35"/>
      <c r="L110" s="36">
        <f>SUM(L107:L109)</f>
        <v>865900</v>
      </c>
    </row>
    <row r="111" spans="2:12" x14ac:dyDescent="0.2">
      <c r="B111" s="47">
        <v>87</v>
      </c>
      <c r="C111" s="130" t="s">
        <v>102</v>
      </c>
      <c r="D111" s="130"/>
      <c r="E111" s="52" t="s">
        <v>103</v>
      </c>
      <c r="F111" s="17"/>
      <c r="G111" s="17">
        <v>0</v>
      </c>
      <c r="H111" s="17">
        <v>0</v>
      </c>
      <c r="I111" s="32"/>
      <c r="J111" s="33">
        <v>1071000</v>
      </c>
      <c r="K111" s="32"/>
      <c r="L111" s="33">
        <f>J111</f>
        <v>1071000</v>
      </c>
    </row>
    <row r="112" spans="2:12" x14ac:dyDescent="0.2">
      <c r="B112" s="47">
        <v>88</v>
      </c>
      <c r="C112" s="130" t="s">
        <v>104</v>
      </c>
      <c r="D112" s="130"/>
      <c r="E112" s="52" t="s">
        <v>103</v>
      </c>
      <c r="F112" s="17"/>
      <c r="G112" s="17">
        <v>0</v>
      </c>
      <c r="H112" s="17">
        <v>0</v>
      </c>
      <c r="I112" s="32"/>
      <c r="J112" s="33">
        <f t="shared" si="21"/>
        <v>0</v>
      </c>
      <c r="K112" s="32"/>
      <c r="L112" s="33">
        <f t="shared" ref="L112:L116" si="29">J112</f>
        <v>0</v>
      </c>
    </row>
    <row r="113" spans="2:12" x14ac:dyDescent="0.2">
      <c r="B113" s="47">
        <v>89</v>
      </c>
      <c r="C113" s="130" t="s">
        <v>105</v>
      </c>
      <c r="D113" s="130"/>
      <c r="E113" s="52" t="s">
        <v>103</v>
      </c>
      <c r="F113" s="17"/>
      <c r="G113" s="17">
        <v>0</v>
      </c>
      <c r="H113" s="17">
        <v>0</v>
      </c>
      <c r="I113" s="32"/>
      <c r="J113" s="33">
        <f t="shared" si="21"/>
        <v>0</v>
      </c>
      <c r="K113" s="32"/>
      <c r="L113" s="33">
        <f t="shared" si="29"/>
        <v>0</v>
      </c>
    </row>
    <row r="114" spans="2:12" x14ac:dyDescent="0.2">
      <c r="B114" s="47">
        <v>90</v>
      </c>
      <c r="C114" s="130" t="s">
        <v>106</v>
      </c>
      <c r="D114" s="130"/>
      <c r="E114" s="52" t="s">
        <v>103</v>
      </c>
      <c r="F114" s="17"/>
      <c r="G114" s="17">
        <v>0</v>
      </c>
      <c r="H114" s="17">
        <v>0</v>
      </c>
      <c r="I114" s="32"/>
      <c r="J114" s="33">
        <f t="shared" si="21"/>
        <v>0</v>
      </c>
      <c r="K114" s="32"/>
      <c r="L114" s="33">
        <f t="shared" si="29"/>
        <v>0</v>
      </c>
    </row>
    <row r="115" spans="2:12" x14ac:dyDescent="0.2">
      <c r="B115" s="47">
        <v>91</v>
      </c>
      <c r="C115" s="130" t="s">
        <v>107</v>
      </c>
      <c r="D115" s="130"/>
      <c r="E115" s="52" t="s">
        <v>103</v>
      </c>
      <c r="F115" s="17"/>
      <c r="G115" s="17">
        <v>0</v>
      </c>
      <c r="H115" s="17">
        <v>0</v>
      </c>
      <c r="I115" s="32"/>
      <c r="J115" s="33">
        <v>1000000</v>
      </c>
      <c r="K115" s="32"/>
      <c r="L115" s="33">
        <f t="shared" si="29"/>
        <v>1000000</v>
      </c>
    </row>
    <row r="116" spans="2:12" x14ac:dyDescent="0.2">
      <c r="B116" s="47">
        <v>92</v>
      </c>
      <c r="C116" s="130" t="s">
        <v>108</v>
      </c>
      <c r="D116" s="130"/>
      <c r="E116" s="52" t="s">
        <v>103</v>
      </c>
      <c r="F116" s="17"/>
      <c r="G116" s="17">
        <v>0</v>
      </c>
      <c r="H116" s="17">
        <v>0</v>
      </c>
      <c r="I116" s="32"/>
      <c r="J116" s="33">
        <v>2000000</v>
      </c>
      <c r="K116" s="32"/>
      <c r="L116" s="33">
        <f t="shared" si="29"/>
        <v>2000000</v>
      </c>
    </row>
    <row r="117" spans="2:12" x14ac:dyDescent="0.2">
      <c r="B117" s="47">
        <v>93</v>
      </c>
      <c r="C117" s="130" t="s">
        <v>132</v>
      </c>
      <c r="D117" s="130"/>
      <c r="E117" s="52" t="s">
        <v>109</v>
      </c>
      <c r="F117" s="17">
        <v>59000</v>
      </c>
      <c r="G117" s="17">
        <v>288</v>
      </c>
      <c r="H117" s="17">
        <f>F117*G117</f>
        <v>16992000</v>
      </c>
      <c r="I117" s="32">
        <v>72</v>
      </c>
      <c r="J117" s="33">
        <f t="shared" si="21"/>
        <v>4248000</v>
      </c>
      <c r="K117" s="33">
        <f>G117+I117</f>
        <v>360</v>
      </c>
      <c r="L117" s="33">
        <f t="shared" ref="L117" si="30">K117*F117</f>
        <v>21240000</v>
      </c>
    </row>
    <row r="118" spans="2:12" x14ac:dyDescent="0.2">
      <c r="B118" s="47"/>
      <c r="C118" s="128" t="s">
        <v>130</v>
      </c>
      <c r="D118" s="128"/>
      <c r="E118" s="3"/>
      <c r="F118" s="18"/>
      <c r="G118" s="18"/>
      <c r="H118" s="18">
        <f>H117</f>
        <v>16992000</v>
      </c>
      <c r="I118" s="35"/>
      <c r="J118" s="36">
        <f>SUM(J111:J117)</f>
        <v>8319000</v>
      </c>
      <c r="K118" s="35"/>
      <c r="L118" s="36">
        <f>SUM(L111:L117)</f>
        <v>25311000</v>
      </c>
    </row>
    <row r="119" spans="2:12" x14ac:dyDescent="0.2">
      <c r="B119" s="47"/>
      <c r="C119" s="132" t="s">
        <v>110</v>
      </c>
      <c r="D119" s="132"/>
      <c r="E119" s="51"/>
      <c r="F119" s="21"/>
      <c r="G119" s="21"/>
      <c r="H119" s="21">
        <f>H118+H110+H106</f>
        <v>22057900</v>
      </c>
      <c r="I119" s="35"/>
      <c r="J119" s="36">
        <f>J118+J110+J106</f>
        <v>49752000</v>
      </c>
      <c r="K119" s="35"/>
      <c r="L119" s="36">
        <f>L118+L110+L106</f>
        <v>71809900</v>
      </c>
    </row>
    <row r="120" spans="2:12" x14ac:dyDescent="0.2">
      <c r="B120" s="47">
        <v>94</v>
      </c>
      <c r="C120" s="130" t="s">
        <v>111</v>
      </c>
      <c r="D120" s="130"/>
      <c r="E120" s="52"/>
      <c r="F120" s="17"/>
      <c r="G120" s="17"/>
      <c r="H120" s="17"/>
      <c r="I120" s="32"/>
      <c r="J120" s="32"/>
      <c r="K120" s="32"/>
      <c r="L120" s="32"/>
    </row>
    <row r="121" spans="2:12" x14ac:dyDescent="0.2">
      <c r="B121" s="47"/>
      <c r="C121" s="133" t="s">
        <v>112</v>
      </c>
      <c r="D121" s="133"/>
      <c r="E121" s="51"/>
      <c r="F121" s="21"/>
      <c r="G121" s="21"/>
      <c r="H121" s="21">
        <f>H119+H75</f>
        <v>186714900</v>
      </c>
      <c r="I121" s="35"/>
      <c r="J121" s="36">
        <f>J119+J75</f>
        <v>190846000</v>
      </c>
      <c r="K121" s="35"/>
      <c r="L121" s="36">
        <f>L119+L75</f>
        <v>377560900</v>
      </c>
    </row>
    <row r="122" spans="2:12" x14ac:dyDescent="0.2">
      <c r="B122" s="47">
        <v>95</v>
      </c>
      <c r="C122" s="130" t="s">
        <v>113</v>
      </c>
      <c r="D122" s="130"/>
      <c r="E122" s="52"/>
      <c r="F122" s="17"/>
      <c r="G122" s="17"/>
      <c r="H122" s="17">
        <f>H121*0.1</f>
        <v>18671490</v>
      </c>
      <c r="I122" s="32"/>
      <c r="J122" s="43">
        <f>J121*0.1</f>
        <v>19084600</v>
      </c>
      <c r="K122" s="32"/>
      <c r="L122" s="43">
        <f>L121*0.1</f>
        <v>37756090</v>
      </c>
    </row>
    <row r="123" spans="2:12" x14ac:dyDescent="0.2">
      <c r="B123" s="52"/>
      <c r="C123" s="133"/>
      <c r="D123" s="133"/>
      <c r="E123" s="51"/>
      <c r="F123" s="21"/>
      <c r="G123" s="21"/>
      <c r="H123" s="21">
        <f>H121+H122</f>
        <v>205386390</v>
      </c>
      <c r="I123" s="39"/>
      <c r="J123" s="44">
        <f>J121+J122</f>
        <v>209930600</v>
      </c>
      <c r="K123" s="35"/>
      <c r="L123" s="44">
        <f>L121+L122</f>
        <v>415316990</v>
      </c>
    </row>
    <row r="124" spans="2:12" ht="6" customHeight="1" x14ac:dyDescent="0.2"/>
    <row r="125" spans="2:12" ht="13.5" customHeight="1" x14ac:dyDescent="0.2">
      <c r="C125" s="22" t="s">
        <v>139</v>
      </c>
      <c r="D125" s="23"/>
      <c r="E125" s="23"/>
      <c r="F125" s="23"/>
      <c r="G125" s="23"/>
      <c r="H125" s="23"/>
    </row>
    <row r="126" spans="2:12" x14ac:dyDescent="0.2">
      <c r="C126" s="23"/>
      <c r="D126" s="24" t="s">
        <v>144</v>
      </c>
      <c r="E126" s="24"/>
      <c r="F126" s="23"/>
      <c r="G126" s="23"/>
      <c r="H126" s="23"/>
      <c r="K126" s="11" t="s">
        <v>153</v>
      </c>
    </row>
    <row r="127" spans="2:12" ht="2.25" customHeight="1" x14ac:dyDescent="0.2">
      <c r="C127" s="23"/>
      <c r="D127" s="24"/>
      <c r="E127" s="24"/>
      <c r="F127" s="23"/>
      <c r="G127" s="23"/>
      <c r="H127" s="23"/>
    </row>
    <row r="128" spans="2:12" x14ac:dyDescent="0.2">
      <c r="C128" s="23"/>
      <c r="D128" s="24" t="s">
        <v>140</v>
      </c>
      <c r="E128" s="24"/>
      <c r="F128" s="23"/>
      <c r="G128" s="23"/>
      <c r="H128" s="23"/>
      <c r="K128" s="11" t="s">
        <v>154</v>
      </c>
    </row>
    <row r="129" spans="3:11" ht="3" customHeight="1" x14ac:dyDescent="0.2">
      <c r="C129" s="23"/>
      <c r="D129" s="25"/>
      <c r="E129" s="26"/>
      <c r="F129" s="23"/>
      <c r="G129" s="23"/>
      <c r="H129" s="23"/>
    </row>
    <row r="130" spans="3:11" x14ac:dyDescent="0.2">
      <c r="C130" s="23"/>
      <c r="D130" s="24" t="s">
        <v>141</v>
      </c>
      <c r="E130" s="24"/>
      <c r="F130" s="23"/>
      <c r="G130" s="23"/>
      <c r="H130" s="23"/>
      <c r="K130" s="11" t="s">
        <v>155</v>
      </c>
    </row>
    <row r="131" spans="3:11" ht="6.75" customHeight="1" x14ac:dyDescent="0.2">
      <c r="C131" s="27"/>
      <c r="D131" s="27"/>
      <c r="E131" s="27"/>
      <c r="F131" s="27"/>
      <c r="G131" s="27"/>
      <c r="H131" s="27"/>
    </row>
    <row r="132" spans="3:11" x14ac:dyDescent="0.2">
      <c r="C132" s="22" t="s">
        <v>142</v>
      </c>
      <c r="D132" s="23" t="s">
        <v>145</v>
      </c>
      <c r="K132" s="11" t="s">
        <v>156</v>
      </c>
    </row>
    <row r="133" spans="3:11" ht="5.25" customHeight="1" x14ac:dyDescent="0.2">
      <c r="C133" s="22"/>
      <c r="D133" s="27"/>
      <c r="E133" s="27"/>
    </row>
    <row r="134" spans="3:11" x14ac:dyDescent="0.2">
      <c r="C134" s="28" t="s">
        <v>143</v>
      </c>
      <c r="D134" s="42"/>
      <c r="E134" s="27"/>
    </row>
    <row r="135" spans="3:11" ht="6.75" customHeight="1" x14ac:dyDescent="0.2">
      <c r="C135" s="22"/>
      <c r="D135" s="27"/>
      <c r="E135" s="27"/>
    </row>
    <row r="136" spans="3:11" x14ac:dyDescent="0.2">
      <c r="C136" s="27"/>
      <c r="D136" s="11" t="s">
        <v>151</v>
      </c>
      <c r="K136" s="11" t="s">
        <v>157</v>
      </c>
    </row>
    <row r="137" spans="3:11" x14ac:dyDescent="0.2">
      <c r="D137" s="11" t="s">
        <v>152</v>
      </c>
      <c r="K137" s="11" t="s">
        <v>158</v>
      </c>
    </row>
  </sheetData>
  <mergeCells count="122">
    <mergeCell ref="C122:D122"/>
    <mergeCell ref="C123:D123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3:C104"/>
    <mergeCell ref="C105:D105"/>
    <mergeCell ref="C106:D106"/>
    <mergeCell ref="C107:D107"/>
    <mergeCell ref="C108:D108"/>
    <mergeCell ref="C109:D109"/>
    <mergeCell ref="C94:D94"/>
    <mergeCell ref="C95:C98"/>
    <mergeCell ref="C99:D99"/>
    <mergeCell ref="C100:D100"/>
    <mergeCell ref="C101:D101"/>
    <mergeCell ref="C102:D102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K9:L9"/>
    <mergeCell ref="C11:D11"/>
    <mergeCell ref="C12:D12"/>
    <mergeCell ref="C13:D13"/>
    <mergeCell ref="C14:D14"/>
    <mergeCell ref="C15:D15"/>
    <mergeCell ref="B9:B10"/>
    <mergeCell ref="C9:D10"/>
    <mergeCell ref="E9:E10"/>
    <mergeCell ref="F9:F10"/>
    <mergeCell ref="G9:H9"/>
    <mergeCell ref="I9:J9"/>
    <mergeCell ref="B1:L1"/>
    <mergeCell ref="B2:L2"/>
    <mergeCell ref="B3:F3"/>
    <mergeCell ref="D4:J4"/>
    <mergeCell ref="E5:L5"/>
    <mergeCell ref="J6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4933B-F053-482F-8A32-C397BD78ED8D}">
  <dimension ref="B1:L137"/>
  <sheetViews>
    <sheetView topLeftCell="A107" workbookViewId="0">
      <selection activeCell="L142" sqref="L142"/>
    </sheetView>
  </sheetViews>
  <sheetFormatPr defaultColWidth="8.85546875" defaultRowHeight="12.75" x14ac:dyDescent="0.2"/>
  <cols>
    <col min="1" max="1" width="8.85546875" style="11"/>
    <col min="2" max="2" width="4.28515625" style="11" bestFit="1" customWidth="1"/>
    <col min="3" max="3" width="8.85546875" style="11"/>
    <col min="4" max="4" width="34.5703125" style="11" customWidth="1"/>
    <col min="5" max="5" width="10.140625" style="11" bestFit="1" customWidth="1"/>
    <col min="6" max="6" width="10.28515625" style="11" bestFit="1" customWidth="1"/>
    <col min="7" max="7" width="10.7109375" style="11" hidden="1" customWidth="1"/>
    <col min="8" max="8" width="12.28515625" style="11" hidden="1" customWidth="1"/>
    <col min="9" max="9" width="8.85546875" style="11"/>
    <col min="10" max="10" width="15" style="11" customWidth="1"/>
    <col min="11" max="11" width="9.28515625" style="11" bestFit="1" customWidth="1"/>
    <col min="12" max="12" width="15" style="11" bestFit="1" customWidth="1"/>
    <col min="13" max="16384" width="8.85546875" style="11"/>
  </cols>
  <sheetData>
    <row r="1" spans="2:12" x14ac:dyDescent="0.2">
      <c r="B1" s="137" t="s">
        <v>136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2:12" ht="15" customHeight="1" x14ac:dyDescent="0.2">
      <c r="B2" s="138" t="s">
        <v>162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3.5" customHeight="1" x14ac:dyDescent="0.2">
      <c r="B3" s="138"/>
      <c r="C3" s="138"/>
      <c r="D3" s="138"/>
      <c r="E3" s="138"/>
      <c r="F3" s="138"/>
      <c r="G3" s="46"/>
      <c r="H3" s="46"/>
    </row>
    <row r="4" spans="2:12" ht="21.75" customHeight="1" x14ac:dyDescent="0.2">
      <c r="C4" s="45"/>
      <c r="D4" s="139" t="s">
        <v>173</v>
      </c>
      <c r="E4" s="139"/>
      <c r="F4" s="139"/>
      <c r="G4" s="139"/>
      <c r="H4" s="139"/>
      <c r="I4" s="139"/>
      <c r="J4" s="139"/>
      <c r="K4" s="45"/>
      <c r="L4" s="45"/>
    </row>
    <row r="5" spans="2:12" ht="11.25" customHeight="1" x14ac:dyDescent="0.2">
      <c r="B5" s="15"/>
      <c r="C5" s="15"/>
      <c r="D5" s="15"/>
      <c r="E5" s="138" t="s">
        <v>174</v>
      </c>
      <c r="F5" s="138"/>
      <c r="G5" s="138"/>
      <c r="H5" s="138"/>
      <c r="I5" s="138"/>
      <c r="J5" s="138"/>
      <c r="K5" s="138"/>
      <c r="L5" s="138"/>
    </row>
    <row r="6" spans="2:12" ht="12" customHeight="1" x14ac:dyDescent="0.2">
      <c r="B6" s="15"/>
      <c r="C6" s="15"/>
      <c r="D6" s="15"/>
      <c r="E6" s="46"/>
      <c r="F6" s="46"/>
      <c r="G6" s="46"/>
      <c r="H6" s="46"/>
      <c r="I6" s="46"/>
      <c r="J6" s="140" t="s">
        <v>160</v>
      </c>
      <c r="K6" s="140"/>
      <c r="L6" s="140"/>
    </row>
    <row r="7" spans="2:12" x14ac:dyDescent="0.2">
      <c r="B7" s="12"/>
      <c r="C7" s="11" t="s">
        <v>167</v>
      </c>
      <c r="D7" s="13"/>
      <c r="E7" s="14"/>
    </row>
    <row r="8" spans="2:12" ht="6" customHeight="1" x14ac:dyDescent="0.2">
      <c r="B8" s="12"/>
      <c r="D8" s="13"/>
      <c r="E8" s="14"/>
    </row>
    <row r="9" spans="2:12" x14ac:dyDescent="0.2">
      <c r="B9" s="153" t="s">
        <v>0</v>
      </c>
      <c r="C9" s="155" t="s">
        <v>1</v>
      </c>
      <c r="D9" s="156"/>
      <c r="E9" s="159" t="s">
        <v>2</v>
      </c>
      <c r="F9" s="161" t="s">
        <v>137</v>
      </c>
      <c r="G9" s="164" t="s">
        <v>170</v>
      </c>
      <c r="H9" s="165"/>
      <c r="I9" s="162" t="s">
        <v>146</v>
      </c>
      <c r="J9" s="162"/>
      <c r="K9" s="163" t="s">
        <v>147</v>
      </c>
      <c r="L9" s="163"/>
    </row>
    <row r="10" spans="2:12" x14ac:dyDescent="0.2">
      <c r="B10" s="154"/>
      <c r="C10" s="157"/>
      <c r="D10" s="158"/>
      <c r="E10" s="160"/>
      <c r="F10" s="161"/>
      <c r="G10" s="54"/>
      <c r="H10" s="54"/>
      <c r="I10" s="51" t="s">
        <v>148</v>
      </c>
      <c r="J10" s="51" t="s">
        <v>149</v>
      </c>
      <c r="K10" s="51" t="s">
        <v>148</v>
      </c>
      <c r="L10" s="51" t="s">
        <v>150</v>
      </c>
    </row>
    <row r="11" spans="2:12" x14ac:dyDescent="0.2">
      <c r="B11" s="47">
        <v>0</v>
      </c>
      <c r="C11" s="141">
        <v>1</v>
      </c>
      <c r="D11" s="141"/>
      <c r="E11" s="47">
        <v>2</v>
      </c>
      <c r="F11" s="47">
        <v>3</v>
      </c>
      <c r="G11" s="47"/>
      <c r="H11" s="47"/>
      <c r="I11" s="34">
        <v>4</v>
      </c>
      <c r="J11" s="34">
        <v>5</v>
      </c>
      <c r="K11" s="34">
        <v>6</v>
      </c>
      <c r="L11" s="34">
        <v>7</v>
      </c>
    </row>
    <row r="12" spans="2:12" x14ac:dyDescent="0.2">
      <c r="B12" s="47">
        <v>1</v>
      </c>
      <c r="C12" s="130" t="s">
        <v>3</v>
      </c>
      <c r="D12" s="130"/>
      <c r="E12" s="52" t="s">
        <v>4</v>
      </c>
      <c r="F12" s="16">
        <v>80000</v>
      </c>
      <c r="G12" s="16">
        <v>110</v>
      </c>
      <c r="H12" s="16">
        <f>G12*F12</f>
        <v>8800000</v>
      </c>
      <c r="I12" s="32"/>
      <c r="J12" s="33">
        <f>I12*F12</f>
        <v>0</v>
      </c>
      <c r="K12" s="33">
        <f>G12+I12</f>
        <v>110</v>
      </c>
      <c r="L12" s="33">
        <f>K12*F12</f>
        <v>8800000</v>
      </c>
    </row>
    <row r="13" spans="2:12" x14ac:dyDescent="0.2">
      <c r="B13" s="47">
        <v>2</v>
      </c>
      <c r="C13" s="136" t="s">
        <v>5</v>
      </c>
      <c r="D13" s="136"/>
      <c r="E13" s="52" t="s">
        <v>6</v>
      </c>
      <c r="F13" s="16">
        <v>80000</v>
      </c>
      <c r="G13" s="16">
        <v>40</v>
      </c>
      <c r="H13" s="16">
        <f t="shared" ref="H13:H16" si="0">G13*F13</f>
        <v>3200000</v>
      </c>
      <c r="I13" s="32"/>
      <c r="J13" s="33">
        <f>I13*F13</f>
        <v>0</v>
      </c>
      <c r="K13" s="33">
        <f t="shared" ref="K13:K16" si="1">G13+I13</f>
        <v>40</v>
      </c>
      <c r="L13" s="33">
        <f t="shared" ref="L13:L16" si="2">K13*F13</f>
        <v>3200000</v>
      </c>
    </row>
    <row r="14" spans="2:12" x14ac:dyDescent="0.2">
      <c r="B14" s="47">
        <v>3</v>
      </c>
      <c r="C14" s="136" t="s">
        <v>7</v>
      </c>
      <c r="D14" s="136"/>
      <c r="E14" s="52" t="s">
        <v>4</v>
      </c>
      <c r="F14" s="16">
        <v>80000</v>
      </c>
      <c r="G14" s="16">
        <v>286</v>
      </c>
      <c r="H14" s="16">
        <f t="shared" si="0"/>
        <v>22880000</v>
      </c>
      <c r="I14" s="32"/>
      <c r="J14" s="33">
        <f>I14*F14</f>
        <v>0</v>
      </c>
      <c r="K14" s="33">
        <f t="shared" si="1"/>
        <v>286</v>
      </c>
      <c r="L14" s="33">
        <f t="shared" si="2"/>
        <v>22880000</v>
      </c>
    </row>
    <row r="15" spans="2:12" ht="12.75" customHeight="1" x14ac:dyDescent="0.2">
      <c r="B15" s="47">
        <v>4</v>
      </c>
      <c r="C15" s="130" t="s">
        <v>8</v>
      </c>
      <c r="D15" s="130"/>
      <c r="E15" s="52" t="s">
        <v>4</v>
      </c>
      <c r="F15" s="16">
        <v>80000</v>
      </c>
      <c r="G15" s="16">
        <v>225</v>
      </c>
      <c r="H15" s="16">
        <f t="shared" si="0"/>
        <v>18000000</v>
      </c>
      <c r="I15" s="32"/>
      <c r="J15" s="33">
        <f>I15*F15</f>
        <v>0</v>
      </c>
      <c r="K15" s="33">
        <f t="shared" si="1"/>
        <v>225</v>
      </c>
      <c r="L15" s="33">
        <f t="shared" si="2"/>
        <v>18000000</v>
      </c>
    </row>
    <row r="16" spans="2:12" ht="13.5" customHeight="1" x14ac:dyDescent="0.2">
      <c r="B16" s="47">
        <v>5</v>
      </c>
      <c r="C16" s="130" t="s">
        <v>9</v>
      </c>
      <c r="D16" s="130"/>
      <c r="E16" s="52" t="s">
        <v>4</v>
      </c>
      <c r="F16" s="16">
        <v>80000</v>
      </c>
      <c r="G16" s="16">
        <v>0</v>
      </c>
      <c r="H16" s="16">
        <f t="shared" si="0"/>
        <v>0</v>
      </c>
      <c r="I16" s="32"/>
      <c r="J16" s="33">
        <f>I16*F16</f>
        <v>0</v>
      </c>
      <c r="K16" s="33">
        <f t="shared" si="1"/>
        <v>0</v>
      </c>
      <c r="L16" s="33">
        <f t="shared" si="2"/>
        <v>0</v>
      </c>
    </row>
    <row r="17" spans="2:12" x14ac:dyDescent="0.2">
      <c r="B17" s="47"/>
      <c r="C17" s="128" t="s">
        <v>121</v>
      </c>
      <c r="D17" s="128"/>
      <c r="E17" s="3"/>
      <c r="F17" s="18"/>
      <c r="G17" s="18"/>
      <c r="H17" s="36">
        <f>SUM(H12:H16)</f>
        <v>52880000</v>
      </c>
      <c r="I17" s="35"/>
      <c r="J17" s="36">
        <f>SUM(J12:J16)</f>
        <v>0</v>
      </c>
      <c r="K17" s="35"/>
      <c r="L17" s="36">
        <f>SUM(L12:L16)</f>
        <v>52880000</v>
      </c>
    </row>
    <row r="18" spans="2:12" x14ac:dyDescent="0.2">
      <c r="B18" s="47">
        <v>6</v>
      </c>
      <c r="C18" s="130" t="s">
        <v>10</v>
      </c>
      <c r="D18" s="130"/>
      <c r="E18" s="52" t="s">
        <v>11</v>
      </c>
      <c r="F18" s="16">
        <v>10000</v>
      </c>
      <c r="G18" s="16">
        <v>339</v>
      </c>
      <c r="H18" s="16">
        <f>G18*F18</f>
        <v>3390000</v>
      </c>
      <c r="I18" s="32"/>
      <c r="J18" s="33">
        <f t="shared" ref="J18:J28" si="3">I18*F18</f>
        <v>0</v>
      </c>
      <c r="K18" s="33">
        <f>I18+G18</f>
        <v>339</v>
      </c>
      <c r="L18" s="55">
        <f>K18*F18</f>
        <v>3390000</v>
      </c>
    </row>
    <row r="19" spans="2:12" x14ac:dyDescent="0.2">
      <c r="B19" s="47">
        <v>7</v>
      </c>
      <c r="C19" s="130" t="s">
        <v>12</v>
      </c>
      <c r="D19" s="130"/>
      <c r="E19" s="52" t="s">
        <v>11</v>
      </c>
      <c r="F19" s="16">
        <v>30000</v>
      </c>
      <c r="G19" s="16">
        <v>900</v>
      </c>
      <c r="H19" s="16">
        <f t="shared" ref="H19:H28" si="4">G19*F19</f>
        <v>27000000</v>
      </c>
      <c r="I19" s="32">
        <v>1488.3</v>
      </c>
      <c r="J19" s="55">
        <f t="shared" si="3"/>
        <v>44649000</v>
      </c>
      <c r="K19" s="60">
        <f t="shared" ref="K19:K28" si="5">I19+G19</f>
        <v>2388.3000000000002</v>
      </c>
      <c r="L19" s="55">
        <f t="shared" ref="L19:L28" si="6">K19*F19</f>
        <v>71649000</v>
      </c>
    </row>
    <row r="20" spans="2:12" x14ac:dyDescent="0.2">
      <c r="B20" s="47">
        <v>8</v>
      </c>
      <c r="C20" s="130" t="s">
        <v>13</v>
      </c>
      <c r="D20" s="130"/>
      <c r="E20" s="52" t="s">
        <v>11</v>
      </c>
      <c r="F20" s="16">
        <v>35000</v>
      </c>
      <c r="G20" s="16">
        <v>430</v>
      </c>
      <c r="H20" s="16">
        <f t="shared" si="4"/>
        <v>15050000</v>
      </c>
      <c r="I20" s="32">
        <v>80</v>
      </c>
      <c r="J20" s="55">
        <f t="shared" si="3"/>
        <v>2800000</v>
      </c>
      <c r="K20" s="33">
        <f t="shared" si="5"/>
        <v>510</v>
      </c>
      <c r="L20" s="55">
        <f t="shared" si="6"/>
        <v>17850000</v>
      </c>
    </row>
    <row r="21" spans="2:12" x14ac:dyDescent="0.2">
      <c r="B21" s="47">
        <v>9</v>
      </c>
      <c r="C21" s="130" t="s">
        <v>14</v>
      </c>
      <c r="D21" s="130"/>
      <c r="E21" s="52" t="s">
        <v>15</v>
      </c>
      <c r="F21" s="17">
        <v>40000</v>
      </c>
      <c r="G21" s="17">
        <v>292</v>
      </c>
      <c r="H21" s="16">
        <f t="shared" si="4"/>
        <v>11680000</v>
      </c>
      <c r="I21" s="32">
        <v>175</v>
      </c>
      <c r="J21" s="55">
        <f t="shared" si="3"/>
        <v>7000000</v>
      </c>
      <c r="K21" s="33">
        <f t="shared" si="5"/>
        <v>467</v>
      </c>
      <c r="L21" s="55">
        <f t="shared" si="6"/>
        <v>18680000</v>
      </c>
    </row>
    <row r="22" spans="2:12" x14ac:dyDescent="0.2">
      <c r="B22" s="47">
        <v>10</v>
      </c>
      <c r="C22" s="130" t="s">
        <v>16</v>
      </c>
      <c r="D22" s="130"/>
      <c r="E22" s="52" t="s">
        <v>17</v>
      </c>
      <c r="F22" s="16">
        <v>40000</v>
      </c>
      <c r="G22" s="16">
        <v>50</v>
      </c>
      <c r="H22" s="16">
        <f t="shared" si="4"/>
        <v>2000000</v>
      </c>
      <c r="I22" s="32">
        <v>154</v>
      </c>
      <c r="J22" s="55">
        <f t="shared" si="3"/>
        <v>6160000</v>
      </c>
      <c r="K22" s="33">
        <f t="shared" si="5"/>
        <v>204</v>
      </c>
      <c r="L22" s="55">
        <f t="shared" si="6"/>
        <v>8160000</v>
      </c>
    </row>
    <row r="23" spans="2:12" x14ac:dyDescent="0.2">
      <c r="B23" s="47">
        <v>11</v>
      </c>
      <c r="C23" s="130" t="s">
        <v>18</v>
      </c>
      <c r="D23" s="130"/>
      <c r="E23" s="52" t="s">
        <v>19</v>
      </c>
      <c r="F23" s="16">
        <v>200000</v>
      </c>
      <c r="G23" s="16">
        <v>0</v>
      </c>
      <c r="H23" s="16">
        <f t="shared" si="4"/>
        <v>0</v>
      </c>
      <c r="I23" s="32"/>
      <c r="J23" s="55">
        <f t="shared" si="3"/>
        <v>0</v>
      </c>
      <c r="K23" s="33">
        <f t="shared" si="5"/>
        <v>0</v>
      </c>
      <c r="L23" s="55">
        <f t="shared" si="6"/>
        <v>0</v>
      </c>
    </row>
    <row r="24" spans="2:12" x14ac:dyDescent="0.2">
      <c r="B24" s="47">
        <v>12</v>
      </c>
      <c r="C24" s="130" t="s">
        <v>20</v>
      </c>
      <c r="D24" s="130"/>
      <c r="E24" s="52" t="s">
        <v>15</v>
      </c>
      <c r="F24" s="16">
        <v>2000000</v>
      </c>
      <c r="G24" s="16">
        <v>0</v>
      </c>
      <c r="H24" s="16">
        <f t="shared" si="4"/>
        <v>0</v>
      </c>
      <c r="I24" s="32"/>
      <c r="J24" s="55">
        <f t="shared" si="3"/>
        <v>0</v>
      </c>
      <c r="K24" s="33">
        <f t="shared" si="5"/>
        <v>0</v>
      </c>
      <c r="L24" s="55">
        <f t="shared" si="6"/>
        <v>0</v>
      </c>
    </row>
    <row r="25" spans="2:12" x14ac:dyDescent="0.2">
      <c r="B25" s="47">
        <v>13</v>
      </c>
      <c r="C25" s="130" t="s">
        <v>21</v>
      </c>
      <c r="D25" s="130"/>
      <c r="E25" s="52" t="s">
        <v>11</v>
      </c>
      <c r="F25" s="16">
        <v>40000</v>
      </c>
      <c r="G25" s="16">
        <v>0</v>
      </c>
      <c r="H25" s="16">
        <f t="shared" si="4"/>
        <v>0</v>
      </c>
      <c r="I25" s="32">
        <v>23</v>
      </c>
      <c r="J25" s="55">
        <f t="shared" si="3"/>
        <v>920000</v>
      </c>
      <c r="K25" s="33">
        <f t="shared" si="5"/>
        <v>23</v>
      </c>
      <c r="L25" s="55">
        <f t="shared" si="6"/>
        <v>920000</v>
      </c>
    </row>
    <row r="26" spans="2:12" x14ac:dyDescent="0.2">
      <c r="B26" s="47">
        <v>14</v>
      </c>
      <c r="C26" s="130" t="s">
        <v>22</v>
      </c>
      <c r="D26" s="130"/>
      <c r="E26" s="52" t="s">
        <v>17</v>
      </c>
      <c r="F26" s="16">
        <v>96000</v>
      </c>
      <c r="G26" s="16">
        <v>0</v>
      </c>
      <c r="H26" s="16">
        <f t="shared" si="4"/>
        <v>0</v>
      </c>
      <c r="I26" s="32"/>
      <c r="J26" s="55">
        <f t="shared" si="3"/>
        <v>0</v>
      </c>
      <c r="K26" s="33">
        <f t="shared" si="5"/>
        <v>0</v>
      </c>
      <c r="L26" s="55">
        <f t="shared" si="6"/>
        <v>0</v>
      </c>
    </row>
    <row r="27" spans="2:12" x14ac:dyDescent="0.2">
      <c r="B27" s="47">
        <v>15</v>
      </c>
      <c r="C27" s="130" t="s">
        <v>23</v>
      </c>
      <c r="D27" s="130"/>
      <c r="E27" s="52" t="s">
        <v>131</v>
      </c>
      <c r="F27" s="16">
        <v>60000</v>
      </c>
      <c r="G27" s="16">
        <v>0</v>
      </c>
      <c r="H27" s="16">
        <f t="shared" si="4"/>
        <v>0</v>
      </c>
      <c r="I27" s="32">
        <v>3</v>
      </c>
      <c r="J27" s="55">
        <f t="shared" si="3"/>
        <v>180000</v>
      </c>
      <c r="K27" s="33">
        <f t="shared" si="5"/>
        <v>3</v>
      </c>
      <c r="L27" s="55">
        <f t="shared" si="6"/>
        <v>180000</v>
      </c>
    </row>
    <row r="28" spans="2:12" x14ac:dyDescent="0.2">
      <c r="B28" s="47">
        <v>16</v>
      </c>
      <c r="C28" s="130" t="s">
        <v>24</v>
      </c>
      <c r="D28" s="130"/>
      <c r="E28" s="52" t="s">
        <v>25</v>
      </c>
      <c r="F28" s="16">
        <v>120000</v>
      </c>
      <c r="G28" s="16">
        <v>0</v>
      </c>
      <c r="H28" s="16">
        <f t="shared" si="4"/>
        <v>0</v>
      </c>
      <c r="I28" s="32"/>
      <c r="J28" s="61">
        <f t="shared" si="3"/>
        <v>0</v>
      </c>
      <c r="K28" s="33">
        <f t="shared" si="5"/>
        <v>0</v>
      </c>
      <c r="L28" s="55">
        <f t="shared" si="6"/>
        <v>0</v>
      </c>
    </row>
    <row r="29" spans="2:12" ht="15" customHeight="1" x14ac:dyDescent="0.2">
      <c r="B29" s="47"/>
      <c r="C29" s="128" t="s">
        <v>122</v>
      </c>
      <c r="D29" s="128"/>
      <c r="E29" s="3"/>
      <c r="F29" s="37"/>
      <c r="G29" s="37"/>
      <c r="H29" s="37">
        <f>SUM(H18:H28)</f>
        <v>59120000</v>
      </c>
      <c r="I29" s="35"/>
      <c r="J29" s="36">
        <f>SUM(J18:J28)</f>
        <v>61709000</v>
      </c>
      <c r="K29" s="35"/>
      <c r="L29" s="36">
        <f>SUM(L18:L28)</f>
        <v>120829000</v>
      </c>
    </row>
    <row r="30" spans="2:12" ht="15" hidden="1" customHeight="1" x14ac:dyDescent="0.2">
      <c r="B30" s="47">
        <v>17</v>
      </c>
      <c r="C30" s="130" t="s">
        <v>26</v>
      </c>
      <c r="D30" s="130"/>
      <c r="E30" s="4" t="s">
        <v>27</v>
      </c>
      <c r="F30" s="16">
        <v>18000</v>
      </c>
      <c r="G30" s="16">
        <v>0</v>
      </c>
      <c r="H30" s="16"/>
      <c r="I30" s="32"/>
      <c r="J30" s="61">
        <f t="shared" ref="J30:J35" si="7">I30*F30</f>
        <v>0</v>
      </c>
      <c r="K30" s="33">
        <f>I30+G30</f>
        <v>0</v>
      </c>
      <c r="L30" s="33">
        <f>K30*F30</f>
        <v>0</v>
      </c>
    </row>
    <row r="31" spans="2:12" ht="15" hidden="1" customHeight="1" x14ac:dyDescent="0.2">
      <c r="B31" s="47">
        <v>18</v>
      </c>
      <c r="C31" s="130" t="s">
        <v>28</v>
      </c>
      <c r="D31" s="130"/>
      <c r="E31" s="4" t="s">
        <v>29</v>
      </c>
      <c r="F31" s="16">
        <v>17000</v>
      </c>
      <c r="G31" s="16">
        <v>0</v>
      </c>
      <c r="H31" s="16"/>
      <c r="I31" s="32"/>
      <c r="J31" s="61">
        <f t="shared" si="7"/>
        <v>0</v>
      </c>
      <c r="K31" s="33">
        <f t="shared" ref="K31:K35" si="8">I31+G31</f>
        <v>0</v>
      </c>
      <c r="L31" s="33">
        <f t="shared" ref="L31:L35" si="9">K31*F31</f>
        <v>0</v>
      </c>
    </row>
    <row r="32" spans="2:12" ht="15" hidden="1" customHeight="1" x14ac:dyDescent="0.2">
      <c r="B32" s="47">
        <v>19</v>
      </c>
      <c r="C32" s="130" t="s">
        <v>30</v>
      </c>
      <c r="D32" s="130"/>
      <c r="E32" s="4" t="s">
        <v>27</v>
      </c>
      <c r="F32" s="16">
        <v>7500</v>
      </c>
      <c r="G32" s="16">
        <v>0</v>
      </c>
      <c r="H32" s="16"/>
      <c r="I32" s="32"/>
      <c r="J32" s="61">
        <f t="shared" si="7"/>
        <v>0</v>
      </c>
      <c r="K32" s="33">
        <f t="shared" si="8"/>
        <v>0</v>
      </c>
      <c r="L32" s="33">
        <f t="shared" si="9"/>
        <v>0</v>
      </c>
    </row>
    <row r="33" spans="2:12" ht="15" hidden="1" customHeight="1" x14ac:dyDescent="0.2">
      <c r="B33" s="47">
        <v>20</v>
      </c>
      <c r="C33" s="130" t="s">
        <v>31</v>
      </c>
      <c r="D33" s="130"/>
      <c r="E33" s="4" t="s">
        <v>29</v>
      </c>
      <c r="F33" s="16">
        <v>180000</v>
      </c>
      <c r="G33" s="16">
        <v>0</v>
      </c>
      <c r="H33" s="16"/>
      <c r="I33" s="32"/>
      <c r="J33" s="61">
        <f t="shared" si="7"/>
        <v>0</v>
      </c>
      <c r="K33" s="33">
        <f t="shared" si="8"/>
        <v>0</v>
      </c>
      <c r="L33" s="33">
        <f t="shared" si="9"/>
        <v>0</v>
      </c>
    </row>
    <row r="34" spans="2:12" ht="15" hidden="1" customHeight="1" x14ac:dyDescent="0.2">
      <c r="B34" s="47">
        <v>21</v>
      </c>
      <c r="C34" s="130" t="s">
        <v>32</v>
      </c>
      <c r="D34" s="130"/>
      <c r="E34" s="4" t="s">
        <v>33</v>
      </c>
      <c r="F34" s="16">
        <v>2000000</v>
      </c>
      <c r="G34" s="16">
        <v>0</v>
      </c>
      <c r="H34" s="16"/>
      <c r="I34" s="32"/>
      <c r="J34" s="61">
        <f t="shared" si="7"/>
        <v>0</v>
      </c>
      <c r="K34" s="33">
        <f t="shared" si="8"/>
        <v>0</v>
      </c>
      <c r="L34" s="33">
        <f t="shared" si="9"/>
        <v>0</v>
      </c>
    </row>
    <row r="35" spans="2:12" ht="15" customHeight="1" x14ac:dyDescent="0.2">
      <c r="B35" s="47">
        <v>22</v>
      </c>
      <c r="C35" s="130" t="s">
        <v>34</v>
      </c>
      <c r="D35" s="130"/>
      <c r="E35" s="4" t="s">
        <v>15</v>
      </c>
      <c r="F35" s="16">
        <v>350000</v>
      </c>
      <c r="G35" s="16">
        <v>16</v>
      </c>
      <c r="H35" s="16">
        <f>G35*F35</f>
        <v>5600000</v>
      </c>
      <c r="I35" s="32">
        <v>8</v>
      </c>
      <c r="J35" s="55">
        <f t="shared" si="7"/>
        <v>2800000</v>
      </c>
      <c r="K35" s="33">
        <f t="shared" si="8"/>
        <v>24</v>
      </c>
      <c r="L35" s="33">
        <f t="shared" si="9"/>
        <v>8400000</v>
      </c>
    </row>
    <row r="36" spans="2:12" x14ac:dyDescent="0.2">
      <c r="B36" s="47"/>
      <c r="C36" s="128" t="s">
        <v>123</v>
      </c>
      <c r="D36" s="128"/>
      <c r="E36" s="3"/>
      <c r="F36" s="37"/>
      <c r="G36" s="37"/>
      <c r="H36" s="37">
        <f>SUM(H30:H35)</f>
        <v>5600000</v>
      </c>
      <c r="I36" s="35"/>
      <c r="J36" s="36">
        <f>SUM(J30:J35)</f>
        <v>2800000</v>
      </c>
      <c r="K36" s="35"/>
      <c r="L36" s="36">
        <f>SUM(L30:L35)</f>
        <v>8400000</v>
      </c>
    </row>
    <row r="37" spans="2:12" x14ac:dyDescent="0.2">
      <c r="B37" s="47">
        <v>23</v>
      </c>
      <c r="C37" s="135" t="s">
        <v>35</v>
      </c>
      <c r="D37" s="135"/>
      <c r="E37" s="5" t="s">
        <v>36</v>
      </c>
      <c r="F37" s="17">
        <v>17000</v>
      </c>
      <c r="G37" s="17">
        <v>420</v>
      </c>
      <c r="H37" s="17">
        <f>G37*F37</f>
        <v>7140000</v>
      </c>
      <c r="I37" s="32">
        <v>801</v>
      </c>
      <c r="J37" s="55">
        <f t="shared" ref="J37:J57" si="10">I37*F37</f>
        <v>13617000</v>
      </c>
      <c r="K37" s="33">
        <f>I37+G37</f>
        <v>1221</v>
      </c>
      <c r="L37" s="55">
        <f>K37*F37</f>
        <v>20757000</v>
      </c>
    </row>
    <row r="38" spans="2:12" x14ac:dyDescent="0.2">
      <c r="B38" s="47">
        <v>24</v>
      </c>
      <c r="C38" s="135" t="s">
        <v>37</v>
      </c>
      <c r="D38" s="135"/>
      <c r="E38" s="5" t="s">
        <v>38</v>
      </c>
      <c r="F38" s="17">
        <v>64000</v>
      </c>
      <c r="G38" s="17">
        <v>0</v>
      </c>
      <c r="H38" s="17">
        <f t="shared" ref="H38:H57" si="11">G38*F38</f>
        <v>0</v>
      </c>
      <c r="I38" s="32"/>
      <c r="J38" s="55">
        <f t="shared" si="10"/>
        <v>0</v>
      </c>
      <c r="K38" s="33">
        <f t="shared" ref="K38:K57" si="12">I38+G38</f>
        <v>0</v>
      </c>
      <c r="L38" s="55">
        <f t="shared" ref="L38:L57" si="13">K38*F38</f>
        <v>0</v>
      </c>
    </row>
    <row r="39" spans="2:12" ht="11.25" customHeight="1" x14ac:dyDescent="0.2">
      <c r="B39" s="47">
        <v>25</v>
      </c>
      <c r="C39" s="135" t="s">
        <v>39</v>
      </c>
      <c r="D39" s="135"/>
      <c r="E39" s="5" t="s">
        <v>38</v>
      </c>
      <c r="F39" s="17">
        <v>58000</v>
      </c>
      <c r="G39" s="17">
        <v>0</v>
      </c>
      <c r="H39" s="17">
        <f t="shared" si="11"/>
        <v>0</v>
      </c>
      <c r="I39" s="32"/>
      <c r="J39" s="55">
        <f t="shared" si="10"/>
        <v>0</v>
      </c>
      <c r="K39" s="33">
        <f t="shared" si="12"/>
        <v>0</v>
      </c>
      <c r="L39" s="55">
        <f t="shared" si="13"/>
        <v>0</v>
      </c>
    </row>
    <row r="40" spans="2:12" x14ac:dyDescent="0.2">
      <c r="B40" s="47">
        <v>26</v>
      </c>
      <c r="C40" s="135" t="s">
        <v>40</v>
      </c>
      <c r="D40" s="135"/>
      <c r="E40" s="5" t="s">
        <v>38</v>
      </c>
      <c r="F40" s="17">
        <v>18000</v>
      </c>
      <c r="G40" s="17">
        <v>242</v>
      </c>
      <c r="H40" s="17">
        <f t="shared" si="11"/>
        <v>4356000</v>
      </c>
      <c r="I40" s="32">
        <v>30</v>
      </c>
      <c r="J40" s="55">
        <f t="shared" si="10"/>
        <v>540000</v>
      </c>
      <c r="K40" s="33">
        <f t="shared" si="12"/>
        <v>272</v>
      </c>
      <c r="L40" s="55">
        <f t="shared" si="13"/>
        <v>4896000</v>
      </c>
    </row>
    <row r="41" spans="2:12" ht="14.25" customHeight="1" x14ac:dyDescent="0.2">
      <c r="B41" s="47">
        <v>27</v>
      </c>
      <c r="C41" s="135" t="s">
        <v>41</v>
      </c>
      <c r="D41" s="135"/>
      <c r="E41" s="5" t="s">
        <v>38</v>
      </c>
      <c r="F41" s="17">
        <v>15000</v>
      </c>
      <c r="G41" s="17">
        <v>121</v>
      </c>
      <c r="H41" s="17">
        <f t="shared" si="11"/>
        <v>1815000</v>
      </c>
      <c r="I41" s="32">
        <v>20</v>
      </c>
      <c r="J41" s="55">
        <f t="shared" si="10"/>
        <v>300000</v>
      </c>
      <c r="K41" s="33">
        <f t="shared" si="12"/>
        <v>141</v>
      </c>
      <c r="L41" s="55">
        <f t="shared" si="13"/>
        <v>2115000</v>
      </c>
    </row>
    <row r="42" spans="2:12" x14ac:dyDescent="0.2">
      <c r="B42" s="47">
        <v>28</v>
      </c>
      <c r="C42" s="135" t="s">
        <v>42</v>
      </c>
      <c r="D42" s="135"/>
      <c r="E42" s="5" t="s">
        <v>38</v>
      </c>
      <c r="F42" s="17">
        <v>12000</v>
      </c>
      <c r="G42" s="17">
        <v>12</v>
      </c>
      <c r="H42" s="17">
        <f t="shared" si="11"/>
        <v>144000</v>
      </c>
      <c r="I42" s="32"/>
      <c r="J42" s="55">
        <f t="shared" si="10"/>
        <v>0</v>
      </c>
      <c r="K42" s="33">
        <f t="shared" si="12"/>
        <v>12</v>
      </c>
      <c r="L42" s="55">
        <f t="shared" si="13"/>
        <v>144000</v>
      </c>
    </row>
    <row r="43" spans="2:12" ht="13.5" customHeight="1" x14ac:dyDescent="0.2">
      <c r="B43" s="47">
        <v>29</v>
      </c>
      <c r="C43" s="135" t="s">
        <v>43</v>
      </c>
      <c r="D43" s="135"/>
      <c r="E43" s="5" t="s">
        <v>38</v>
      </c>
      <c r="F43" s="17">
        <v>12000</v>
      </c>
      <c r="G43" s="17">
        <v>65</v>
      </c>
      <c r="H43" s="17">
        <f t="shared" si="11"/>
        <v>780000</v>
      </c>
      <c r="I43" s="32"/>
      <c r="J43" s="55">
        <f t="shared" si="10"/>
        <v>0</v>
      </c>
      <c r="K43" s="33">
        <f t="shared" si="12"/>
        <v>65</v>
      </c>
      <c r="L43" s="55">
        <f t="shared" si="13"/>
        <v>780000</v>
      </c>
    </row>
    <row r="44" spans="2:12" ht="12.75" customHeight="1" x14ac:dyDescent="0.2">
      <c r="B44" s="47">
        <v>30</v>
      </c>
      <c r="C44" s="135" t="s">
        <v>44</v>
      </c>
      <c r="D44" s="135"/>
      <c r="E44" s="5" t="s">
        <v>38</v>
      </c>
      <c r="F44" s="17">
        <v>12000</v>
      </c>
      <c r="G44" s="17">
        <v>65</v>
      </c>
      <c r="H44" s="17">
        <f t="shared" si="11"/>
        <v>780000</v>
      </c>
      <c r="I44" s="32"/>
      <c r="J44" s="55">
        <f t="shared" si="10"/>
        <v>0</v>
      </c>
      <c r="K44" s="33">
        <f t="shared" si="12"/>
        <v>65</v>
      </c>
      <c r="L44" s="55">
        <f t="shared" si="13"/>
        <v>780000</v>
      </c>
    </row>
    <row r="45" spans="2:12" ht="11.25" customHeight="1" x14ac:dyDescent="0.2">
      <c r="B45" s="47">
        <v>31</v>
      </c>
      <c r="C45" s="135" t="s">
        <v>45</v>
      </c>
      <c r="D45" s="135"/>
      <c r="E45" s="5" t="s">
        <v>38</v>
      </c>
      <c r="F45" s="17">
        <v>8000</v>
      </c>
      <c r="G45" s="17">
        <v>40</v>
      </c>
      <c r="H45" s="17">
        <f t="shared" si="11"/>
        <v>320000</v>
      </c>
      <c r="I45" s="32"/>
      <c r="J45" s="55">
        <f t="shared" si="10"/>
        <v>0</v>
      </c>
      <c r="K45" s="33">
        <f t="shared" si="12"/>
        <v>40</v>
      </c>
      <c r="L45" s="55">
        <f t="shared" si="13"/>
        <v>320000</v>
      </c>
    </row>
    <row r="46" spans="2:12" ht="12.75" customHeight="1" x14ac:dyDescent="0.2">
      <c r="B46" s="47">
        <v>32</v>
      </c>
      <c r="C46" s="134" t="s">
        <v>46</v>
      </c>
      <c r="D46" s="134"/>
      <c r="E46" s="7" t="s">
        <v>38</v>
      </c>
      <c r="F46" s="56">
        <v>96000</v>
      </c>
      <c r="G46" s="56">
        <v>242</v>
      </c>
      <c r="H46" s="56">
        <f t="shared" si="11"/>
        <v>23232000</v>
      </c>
      <c r="I46" s="57"/>
      <c r="J46" s="59">
        <f t="shared" si="10"/>
        <v>0</v>
      </c>
      <c r="K46" s="58">
        <f t="shared" si="12"/>
        <v>242</v>
      </c>
      <c r="L46" s="59">
        <f t="shared" si="13"/>
        <v>23232000</v>
      </c>
    </row>
    <row r="47" spans="2:12" ht="12.75" customHeight="1" x14ac:dyDescent="0.2">
      <c r="B47" s="47">
        <v>33</v>
      </c>
      <c r="C47" s="135" t="s">
        <v>47</v>
      </c>
      <c r="D47" s="135"/>
      <c r="E47" s="5" t="s">
        <v>38</v>
      </c>
      <c r="F47" s="17">
        <v>20000</v>
      </c>
      <c r="G47" s="17">
        <v>0</v>
      </c>
      <c r="H47" s="17">
        <f t="shared" si="11"/>
        <v>0</v>
      </c>
      <c r="I47" s="32"/>
      <c r="J47" s="55">
        <f t="shared" si="10"/>
        <v>0</v>
      </c>
      <c r="K47" s="33">
        <f t="shared" si="12"/>
        <v>0</v>
      </c>
      <c r="L47" s="55">
        <f t="shared" si="13"/>
        <v>0</v>
      </c>
    </row>
    <row r="48" spans="2:12" x14ac:dyDescent="0.2">
      <c r="B48" s="47">
        <v>34</v>
      </c>
      <c r="C48" s="135" t="s">
        <v>48</v>
      </c>
      <c r="D48" s="135"/>
      <c r="E48" s="5" t="s">
        <v>38</v>
      </c>
      <c r="F48" s="17">
        <v>18000</v>
      </c>
      <c r="G48" s="17">
        <v>0</v>
      </c>
      <c r="H48" s="17">
        <f t="shared" si="11"/>
        <v>0</v>
      </c>
      <c r="I48" s="32"/>
      <c r="J48" s="55">
        <f t="shared" si="10"/>
        <v>0</v>
      </c>
      <c r="K48" s="33">
        <f t="shared" si="12"/>
        <v>0</v>
      </c>
      <c r="L48" s="55">
        <f t="shared" si="13"/>
        <v>0</v>
      </c>
    </row>
    <row r="49" spans="2:12" ht="12.75" customHeight="1" x14ac:dyDescent="0.2">
      <c r="B49" s="47">
        <v>35</v>
      </c>
      <c r="C49" s="135" t="s">
        <v>49</v>
      </c>
      <c r="D49" s="135"/>
      <c r="E49" s="5" t="s">
        <v>38</v>
      </c>
      <c r="F49" s="17">
        <v>16000</v>
      </c>
      <c r="G49" s="17">
        <v>35</v>
      </c>
      <c r="H49" s="17">
        <f t="shared" si="11"/>
        <v>560000</v>
      </c>
      <c r="I49" s="32">
        <v>3</v>
      </c>
      <c r="J49" s="55">
        <f t="shared" si="10"/>
        <v>48000</v>
      </c>
      <c r="K49" s="33">
        <f t="shared" si="12"/>
        <v>38</v>
      </c>
      <c r="L49" s="55">
        <f t="shared" si="13"/>
        <v>608000</v>
      </c>
    </row>
    <row r="50" spans="2:12" x14ac:dyDescent="0.2">
      <c r="B50" s="47">
        <v>36</v>
      </c>
      <c r="C50" s="135" t="s">
        <v>50</v>
      </c>
      <c r="D50" s="135"/>
      <c r="E50" s="5" t="s">
        <v>38</v>
      </c>
      <c r="F50" s="17">
        <v>20000</v>
      </c>
      <c r="G50" s="17">
        <v>58</v>
      </c>
      <c r="H50" s="17">
        <f t="shared" si="11"/>
        <v>1160000</v>
      </c>
      <c r="I50" s="32"/>
      <c r="J50" s="55">
        <f t="shared" si="10"/>
        <v>0</v>
      </c>
      <c r="K50" s="33">
        <f t="shared" si="12"/>
        <v>58</v>
      </c>
      <c r="L50" s="55">
        <f t="shared" si="13"/>
        <v>1160000</v>
      </c>
    </row>
    <row r="51" spans="2:12" ht="12.75" customHeight="1" x14ac:dyDescent="0.2">
      <c r="B51" s="47">
        <v>37</v>
      </c>
      <c r="C51" s="135" t="s">
        <v>51</v>
      </c>
      <c r="D51" s="135"/>
      <c r="E51" s="5" t="s">
        <v>38</v>
      </c>
      <c r="F51" s="17">
        <v>10000</v>
      </c>
      <c r="G51" s="17">
        <v>6</v>
      </c>
      <c r="H51" s="17">
        <f t="shared" si="11"/>
        <v>60000</v>
      </c>
      <c r="I51" s="32">
        <v>6</v>
      </c>
      <c r="J51" s="55">
        <f t="shared" si="10"/>
        <v>60000</v>
      </c>
      <c r="K51" s="33">
        <f t="shared" si="12"/>
        <v>12</v>
      </c>
      <c r="L51" s="55">
        <f t="shared" si="13"/>
        <v>120000</v>
      </c>
    </row>
    <row r="52" spans="2:12" ht="12" customHeight="1" x14ac:dyDescent="0.2">
      <c r="B52" s="47">
        <v>38</v>
      </c>
      <c r="C52" s="135" t="s">
        <v>52</v>
      </c>
      <c r="D52" s="135"/>
      <c r="E52" s="5" t="s">
        <v>38</v>
      </c>
      <c r="F52" s="17">
        <v>20000</v>
      </c>
      <c r="G52" s="17">
        <v>16</v>
      </c>
      <c r="H52" s="17">
        <f t="shared" si="11"/>
        <v>320000</v>
      </c>
      <c r="I52" s="32"/>
      <c r="J52" s="55">
        <f t="shared" si="10"/>
        <v>0</v>
      </c>
      <c r="K52" s="33">
        <f t="shared" si="12"/>
        <v>16</v>
      </c>
      <c r="L52" s="55">
        <f t="shared" si="13"/>
        <v>320000</v>
      </c>
    </row>
    <row r="53" spans="2:12" ht="12.75" customHeight="1" x14ac:dyDescent="0.2">
      <c r="B53" s="47">
        <v>39</v>
      </c>
      <c r="C53" s="135" t="s">
        <v>53</v>
      </c>
      <c r="D53" s="135"/>
      <c r="E53" s="5" t="s">
        <v>36</v>
      </c>
      <c r="F53" s="17">
        <v>22000</v>
      </c>
      <c r="G53" s="17">
        <v>0</v>
      </c>
      <c r="H53" s="17">
        <f t="shared" si="11"/>
        <v>0</v>
      </c>
      <c r="I53" s="32"/>
      <c r="J53" s="55">
        <f t="shared" si="10"/>
        <v>0</v>
      </c>
      <c r="K53" s="33">
        <f t="shared" si="12"/>
        <v>0</v>
      </c>
      <c r="L53" s="55">
        <f t="shared" si="13"/>
        <v>0</v>
      </c>
    </row>
    <row r="54" spans="2:12" ht="11.25" customHeight="1" x14ac:dyDescent="0.2">
      <c r="B54" s="47">
        <v>40</v>
      </c>
      <c r="C54" s="135" t="s">
        <v>54</v>
      </c>
      <c r="D54" s="135"/>
      <c r="E54" s="5" t="s">
        <v>36</v>
      </c>
      <c r="F54" s="17">
        <v>20000</v>
      </c>
      <c r="G54" s="17">
        <v>0</v>
      </c>
      <c r="H54" s="17">
        <f t="shared" si="11"/>
        <v>0</v>
      </c>
      <c r="I54" s="32"/>
      <c r="J54" s="55">
        <f t="shared" si="10"/>
        <v>0</v>
      </c>
      <c r="K54" s="33">
        <f t="shared" si="12"/>
        <v>0</v>
      </c>
      <c r="L54" s="55">
        <f t="shared" si="13"/>
        <v>0</v>
      </c>
    </row>
    <row r="55" spans="2:12" ht="12" customHeight="1" x14ac:dyDescent="0.2">
      <c r="B55" s="47">
        <v>41</v>
      </c>
      <c r="C55" s="135" t="s">
        <v>55</v>
      </c>
      <c r="D55" s="135"/>
      <c r="E55" s="5" t="s">
        <v>36</v>
      </c>
      <c r="F55" s="17">
        <v>12000</v>
      </c>
      <c r="G55" s="17">
        <v>0</v>
      </c>
      <c r="H55" s="17">
        <f t="shared" si="11"/>
        <v>0</v>
      </c>
      <c r="I55" s="32"/>
      <c r="J55" s="55">
        <f t="shared" si="10"/>
        <v>0</v>
      </c>
      <c r="K55" s="33">
        <f t="shared" si="12"/>
        <v>0</v>
      </c>
      <c r="L55" s="55">
        <f t="shared" si="13"/>
        <v>0</v>
      </c>
    </row>
    <row r="56" spans="2:12" x14ac:dyDescent="0.2">
      <c r="B56" s="47">
        <v>42</v>
      </c>
      <c r="C56" s="135" t="s">
        <v>56</v>
      </c>
      <c r="D56" s="135"/>
      <c r="E56" s="5" t="s">
        <v>36</v>
      </c>
      <c r="F56" s="17">
        <v>15000</v>
      </c>
      <c r="G56" s="17">
        <v>0</v>
      </c>
      <c r="H56" s="17">
        <f t="shared" si="11"/>
        <v>0</v>
      </c>
      <c r="I56" s="32"/>
      <c r="J56" s="55">
        <f t="shared" si="10"/>
        <v>0</v>
      </c>
      <c r="K56" s="33">
        <f t="shared" si="12"/>
        <v>0</v>
      </c>
      <c r="L56" s="55">
        <f t="shared" si="13"/>
        <v>0</v>
      </c>
    </row>
    <row r="57" spans="2:12" ht="13.5" customHeight="1" x14ac:dyDescent="0.2">
      <c r="B57" s="47">
        <v>43</v>
      </c>
      <c r="C57" s="135" t="s">
        <v>57</v>
      </c>
      <c r="D57" s="135"/>
      <c r="E57" s="5" t="s">
        <v>36</v>
      </c>
      <c r="F57" s="17">
        <v>118000</v>
      </c>
      <c r="G57" s="17">
        <v>0</v>
      </c>
      <c r="H57" s="17">
        <f t="shared" si="11"/>
        <v>0</v>
      </c>
      <c r="I57" s="32"/>
      <c r="J57" s="55">
        <f t="shared" si="10"/>
        <v>0</v>
      </c>
      <c r="K57" s="33">
        <f t="shared" si="12"/>
        <v>0</v>
      </c>
      <c r="L57" s="55">
        <f t="shared" si="13"/>
        <v>0</v>
      </c>
    </row>
    <row r="58" spans="2:12" ht="15" customHeight="1" x14ac:dyDescent="0.2">
      <c r="B58" s="47"/>
      <c r="C58" s="128" t="s">
        <v>124</v>
      </c>
      <c r="D58" s="128"/>
      <c r="E58" s="3"/>
      <c r="F58" s="37"/>
      <c r="G58" s="37"/>
      <c r="H58" s="37">
        <f>SUM(H37:H57)</f>
        <v>40667000</v>
      </c>
      <c r="I58" s="35"/>
      <c r="J58" s="36">
        <f>SUM(J37:J57)</f>
        <v>14565000</v>
      </c>
      <c r="K58" s="35"/>
      <c r="L58" s="36">
        <f>SUM(L37:L57)</f>
        <v>55232000</v>
      </c>
    </row>
    <row r="59" spans="2:12" hidden="1" x14ac:dyDescent="0.2">
      <c r="B59" s="47">
        <v>44</v>
      </c>
      <c r="C59" s="130" t="s">
        <v>58</v>
      </c>
      <c r="D59" s="130"/>
      <c r="E59" s="5" t="s">
        <v>59</v>
      </c>
      <c r="F59" s="17">
        <v>550000</v>
      </c>
      <c r="G59" s="17"/>
      <c r="H59" s="17"/>
      <c r="I59" s="32"/>
      <c r="J59" s="33">
        <f>I59*F59</f>
        <v>0</v>
      </c>
      <c r="K59" s="32"/>
      <c r="L59" s="32"/>
    </row>
    <row r="60" spans="2:12" ht="12" hidden="1" customHeight="1" x14ac:dyDescent="0.2">
      <c r="B60" s="47">
        <v>45</v>
      </c>
      <c r="C60" s="130" t="s">
        <v>60</v>
      </c>
      <c r="D60" s="130"/>
      <c r="E60" s="5" t="s">
        <v>59</v>
      </c>
      <c r="F60" s="17">
        <v>900000</v>
      </c>
      <c r="G60" s="17"/>
      <c r="H60" s="17"/>
      <c r="I60" s="32"/>
      <c r="J60" s="33">
        <f>I60*F60</f>
        <v>0</v>
      </c>
      <c r="K60" s="32"/>
      <c r="L60" s="32"/>
    </row>
    <row r="61" spans="2:12" ht="11.25" hidden="1" customHeight="1" x14ac:dyDescent="0.2">
      <c r="B61" s="47"/>
      <c r="C61" s="128" t="s">
        <v>125</v>
      </c>
      <c r="D61" s="128"/>
      <c r="E61" s="3"/>
      <c r="F61" s="37"/>
      <c r="G61" s="37"/>
      <c r="H61" s="37"/>
      <c r="I61" s="35"/>
      <c r="J61" s="36">
        <f>SUM(J59:J60)</f>
        <v>0</v>
      </c>
      <c r="K61" s="35"/>
      <c r="L61" s="35"/>
    </row>
    <row r="62" spans="2:12" x14ac:dyDescent="0.2">
      <c r="B62" s="47"/>
      <c r="C62" s="128" t="s">
        <v>61</v>
      </c>
      <c r="D62" s="128"/>
      <c r="E62" s="3"/>
      <c r="F62" s="37"/>
      <c r="G62" s="37"/>
      <c r="H62" s="37">
        <f>H58+H29+H36</f>
        <v>105387000</v>
      </c>
      <c r="I62" s="36"/>
      <c r="J62" s="36">
        <f>J61+J58+J36+J29</f>
        <v>79074000</v>
      </c>
      <c r="K62" s="35"/>
      <c r="L62" s="36">
        <f>L61+L58+L36+L29</f>
        <v>184461000</v>
      </c>
    </row>
    <row r="63" spans="2:12" ht="13.5" customHeight="1" x14ac:dyDescent="0.2">
      <c r="B63" s="47">
        <v>46</v>
      </c>
      <c r="C63" s="130" t="s">
        <v>62</v>
      </c>
      <c r="D63" s="130"/>
      <c r="E63" s="52" t="s">
        <v>6</v>
      </c>
      <c r="F63" s="17">
        <v>80000</v>
      </c>
      <c r="G63" s="17">
        <v>40</v>
      </c>
      <c r="H63" s="17">
        <f>G63*F63</f>
        <v>3200000</v>
      </c>
      <c r="I63" s="32"/>
      <c r="J63" s="55">
        <f>I63*F63</f>
        <v>0</v>
      </c>
      <c r="K63" s="33">
        <f>G63+I63</f>
        <v>40</v>
      </c>
      <c r="L63" s="33">
        <f>K63*F63</f>
        <v>3200000</v>
      </c>
    </row>
    <row r="64" spans="2:12" x14ac:dyDescent="0.2">
      <c r="B64" s="47">
        <v>47</v>
      </c>
      <c r="C64" s="130" t="s">
        <v>63</v>
      </c>
      <c r="D64" s="130"/>
      <c r="E64" s="52" t="s">
        <v>6</v>
      </c>
      <c r="F64" s="17">
        <v>80000</v>
      </c>
      <c r="G64" s="17">
        <v>0</v>
      </c>
      <c r="H64" s="17">
        <f t="shared" ref="H64:H67" si="14">G64*F64</f>
        <v>0</v>
      </c>
      <c r="I64" s="32"/>
      <c r="J64" s="55">
        <f>I64*F64</f>
        <v>0</v>
      </c>
      <c r="K64" s="33">
        <f t="shared" ref="K64:K67" si="15">G64+I64</f>
        <v>0</v>
      </c>
      <c r="L64" s="33">
        <f t="shared" ref="L64:L67" si="16">K64*F64</f>
        <v>0</v>
      </c>
    </row>
    <row r="65" spans="2:12" x14ac:dyDescent="0.2">
      <c r="B65" s="47">
        <v>48</v>
      </c>
      <c r="C65" s="130" t="s">
        <v>64</v>
      </c>
      <c r="D65" s="130"/>
      <c r="E65" s="52" t="s">
        <v>4</v>
      </c>
      <c r="F65" s="17">
        <v>80000</v>
      </c>
      <c r="G65" s="17">
        <v>1323</v>
      </c>
      <c r="H65" s="17">
        <f t="shared" si="14"/>
        <v>105840000</v>
      </c>
      <c r="I65" s="32">
        <v>137</v>
      </c>
      <c r="J65" s="55">
        <f>I65*F65</f>
        <v>10960000</v>
      </c>
      <c r="K65" s="33">
        <f t="shared" si="15"/>
        <v>1460</v>
      </c>
      <c r="L65" s="33">
        <f t="shared" si="16"/>
        <v>116800000</v>
      </c>
    </row>
    <row r="66" spans="2:12" x14ac:dyDescent="0.2">
      <c r="B66" s="47">
        <v>49</v>
      </c>
      <c r="C66" s="130" t="s">
        <v>65</v>
      </c>
      <c r="D66" s="130"/>
      <c r="E66" s="52" t="s">
        <v>4</v>
      </c>
      <c r="F66" s="17">
        <v>29000</v>
      </c>
      <c r="G66" s="17">
        <v>436</v>
      </c>
      <c r="H66" s="17">
        <f t="shared" si="14"/>
        <v>12644000</v>
      </c>
      <c r="I66" s="32">
        <v>475</v>
      </c>
      <c r="J66" s="55">
        <f>I66*F66</f>
        <v>13775000</v>
      </c>
      <c r="K66" s="33">
        <f t="shared" si="15"/>
        <v>911</v>
      </c>
      <c r="L66" s="33">
        <f t="shared" si="16"/>
        <v>26419000</v>
      </c>
    </row>
    <row r="67" spans="2:12" x14ac:dyDescent="0.2">
      <c r="B67" s="47">
        <v>50</v>
      </c>
      <c r="C67" s="130" t="s">
        <v>66</v>
      </c>
      <c r="D67" s="130"/>
      <c r="E67" s="52" t="s">
        <v>67</v>
      </c>
      <c r="F67" s="17">
        <v>30000</v>
      </c>
      <c r="G67" s="17">
        <v>0</v>
      </c>
      <c r="H67" s="17">
        <f t="shared" si="14"/>
        <v>0</v>
      </c>
      <c r="I67" s="32"/>
      <c r="J67" s="55">
        <f>I67*F67</f>
        <v>0</v>
      </c>
      <c r="K67" s="33">
        <f t="shared" si="15"/>
        <v>0</v>
      </c>
      <c r="L67" s="33">
        <f t="shared" si="16"/>
        <v>0</v>
      </c>
    </row>
    <row r="68" spans="2:12" x14ac:dyDescent="0.2">
      <c r="B68" s="47"/>
      <c r="C68" s="128" t="s">
        <v>126</v>
      </c>
      <c r="D68" s="128"/>
      <c r="E68" s="6"/>
      <c r="F68" s="37"/>
      <c r="G68" s="37"/>
      <c r="H68" s="37">
        <f>SUM(H63:H67)</f>
        <v>121684000</v>
      </c>
      <c r="I68" s="35"/>
      <c r="J68" s="36">
        <f>SUM(J63:J67)</f>
        <v>24735000</v>
      </c>
      <c r="K68" s="35"/>
      <c r="L68" s="36">
        <f>SUM(L63:L67)</f>
        <v>146419000</v>
      </c>
    </row>
    <row r="69" spans="2:12" x14ac:dyDescent="0.2">
      <c r="B69" s="47">
        <v>51</v>
      </c>
      <c r="C69" s="130" t="s">
        <v>68</v>
      </c>
      <c r="D69" s="130"/>
      <c r="E69" s="52" t="s">
        <v>69</v>
      </c>
      <c r="F69" s="17">
        <v>1200</v>
      </c>
      <c r="G69" s="17">
        <v>6300</v>
      </c>
      <c r="H69" s="17">
        <f>G69*F69</f>
        <v>7560000</v>
      </c>
      <c r="I69" s="32">
        <v>6200</v>
      </c>
      <c r="J69" s="55">
        <f>I69*F69</f>
        <v>7440000</v>
      </c>
      <c r="K69" s="33">
        <f>I69+G69</f>
        <v>12500</v>
      </c>
      <c r="L69" s="33">
        <f>K69*F69</f>
        <v>15000000</v>
      </c>
    </row>
    <row r="70" spans="2:12" x14ac:dyDescent="0.2">
      <c r="B70" s="47">
        <v>52</v>
      </c>
      <c r="C70" s="130" t="s">
        <v>70</v>
      </c>
      <c r="D70" s="130"/>
      <c r="E70" s="52" t="s">
        <v>69</v>
      </c>
      <c r="F70" s="17">
        <v>1200</v>
      </c>
      <c r="G70" s="17">
        <v>2600</v>
      </c>
      <c r="H70" s="17">
        <f t="shared" ref="H70:H73" si="17">G70*F70</f>
        <v>3120000</v>
      </c>
      <c r="I70" s="32">
        <v>3800</v>
      </c>
      <c r="J70" s="55">
        <f>I70*F70</f>
        <v>4560000</v>
      </c>
      <c r="K70" s="33">
        <f t="shared" ref="K70:K73" si="18">I70+G70</f>
        <v>6400</v>
      </c>
      <c r="L70" s="33">
        <f t="shared" ref="L70:L73" si="19">K70*F70</f>
        <v>7680000</v>
      </c>
    </row>
    <row r="71" spans="2:12" x14ac:dyDescent="0.2">
      <c r="B71" s="47">
        <v>53</v>
      </c>
      <c r="C71" s="130" t="s">
        <v>71</v>
      </c>
      <c r="D71" s="130"/>
      <c r="E71" s="52" t="s">
        <v>69</v>
      </c>
      <c r="F71" s="17">
        <v>1200</v>
      </c>
      <c r="G71" s="17">
        <v>6800</v>
      </c>
      <c r="H71" s="17">
        <f t="shared" si="17"/>
        <v>8160000</v>
      </c>
      <c r="I71" s="32">
        <v>3700</v>
      </c>
      <c r="J71" s="55">
        <f>I71*F71</f>
        <v>4440000</v>
      </c>
      <c r="K71" s="33">
        <f t="shared" si="18"/>
        <v>10500</v>
      </c>
      <c r="L71" s="33">
        <f t="shared" si="19"/>
        <v>12600000</v>
      </c>
    </row>
    <row r="72" spans="2:12" x14ac:dyDescent="0.2">
      <c r="B72" s="47">
        <v>54</v>
      </c>
      <c r="C72" s="130" t="s">
        <v>72</v>
      </c>
      <c r="D72" s="130"/>
      <c r="E72" s="52" t="s">
        <v>69</v>
      </c>
      <c r="F72" s="17">
        <v>1200</v>
      </c>
      <c r="G72" s="17">
        <v>5800</v>
      </c>
      <c r="H72" s="17">
        <f t="shared" si="17"/>
        <v>6960000</v>
      </c>
      <c r="I72" s="32">
        <v>3200</v>
      </c>
      <c r="J72" s="55">
        <f>I72*F72</f>
        <v>3840000</v>
      </c>
      <c r="K72" s="33">
        <f t="shared" si="18"/>
        <v>9000</v>
      </c>
      <c r="L72" s="33">
        <f t="shared" si="19"/>
        <v>10800000</v>
      </c>
    </row>
    <row r="73" spans="2:12" x14ac:dyDescent="0.2">
      <c r="B73" s="47">
        <v>55</v>
      </c>
      <c r="C73" s="130" t="s">
        <v>73</v>
      </c>
      <c r="D73" s="130"/>
      <c r="E73" s="52" t="s">
        <v>69</v>
      </c>
      <c r="F73" s="17">
        <v>2800</v>
      </c>
      <c r="G73" s="17">
        <v>0</v>
      </c>
      <c r="H73" s="17">
        <f t="shared" si="17"/>
        <v>0</v>
      </c>
      <c r="I73" s="32"/>
      <c r="J73" s="55">
        <f>I73*F73</f>
        <v>0</v>
      </c>
      <c r="K73" s="33">
        <f t="shared" si="18"/>
        <v>0</v>
      </c>
      <c r="L73" s="33">
        <f t="shared" si="19"/>
        <v>0</v>
      </c>
    </row>
    <row r="74" spans="2:12" x14ac:dyDescent="0.2">
      <c r="B74" s="47"/>
      <c r="C74" s="132" t="s">
        <v>127</v>
      </c>
      <c r="D74" s="132"/>
      <c r="E74" s="51"/>
      <c r="F74" s="21"/>
      <c r="G74" s="21"/>
      <c r="H74" s="21">
        <f>SUM(H69:H73)</f>
        <v>25800000</v>
      </c>
      <c r="I74" s="35"/>
      <c r="J74" s="36">
        <f>SUM(J69:J73)</f>
        <v>20280000</v>
      </c>
      <c r="K74" s="35"/>
      <c r="L74" s="36">
        <f>SUM(L69:L73)</f>
        <v>46080000</v>
      </c>
    </row>
    <row r="75" spans="2:12" x14ac:dyDescent="0.2">
      <c r="B75" s="47"/>
      <c r="C75" s="133" t="s">
        <v>74</v>
      </c>
      <c r="D75" s="133"/>
      <c r="E75" s="38"/>
      <c r="F75" s="37"/>
      <c r="G75" s="37"/>
      <c r="H75" s="37">
        <f>H74+H68+H62+H17</f>
        <v>305751000</v>
      </c>
      <c r="I75" s="35"/>
      <c r="J75" s="36">
        <f>J74+J68+J62+J17</f>
        <v>124089000</v>
      </c>
      <c r="K75" s="35"/>
      <c r="L75" s="36">
        <f>L74+L68+L62+L17</f>
        <v>429840000</v>
      </c>
    </row>
    <row r="76" spans="2:12" x14ac:dyDescent="0.2">
      <c r="B76" s="47">
        <v>56</v>
      </c>
      <c r="C76" s="130" t="s">
        <v>75</v>
      </c>
      <c r="D76" s="130"/>
      <c r="E76" s="52" t="s">
        <v>76</v>
      </c>
      <c r="F76" s="17">
        <v>40000</v>
      </c>
      <c r="G76" s="17">
        <v>0</v>
      </c>
      <c r="H76" s="17">
        <f>G76*F76</f>
        <v>0</v>
      </c>
      <c r="I76" s="32"/>
      <c r="J76" s="55">
        <f>I76*F76</f>
        <v>0</v>
      </c>
      <c r="K76" s="33">
        <f>G76+I76</f>
        <v>0</v>
      </c>
      <c r="L76" s="32"/>
    </row>
    <row r="77" spans="2:12" x14ac:dyDescent="0.2">
      <c r="B77" s="47">
        <f>B76+1</f>
        <v>57</v>
      </c>
      <c r="C77" s="134" t="s">
        <v>77</v>
      </c>
      <c r="D77" s="134"/>
      <c r="E77" s="7" t="s">
        <v>76</v>
      </c>
      <c r="F77" s="17">
        <v>20000</v>
      </c>
      <c r="G77" s="17">
        <v>0</v>
      </c>
      <c r="H77" s="17">
        <f t="shared" ref="H77:H101" si="20">G77*F77</f>
        <v>0</v>
      </c>
      <c r="I77" s="32"/>
      <c r="J77" s="55">
        <f t="shared" ref="J77:J109" si="21">I77*F77</f>
        <v>0</v>
      </c>
      <c r="K77" s="33">
        <f t="shared" ref="K77:K101" si="22">G77+I77</f>
        <v>0</v>
      </c>
      <c r="L77" s="32"/>
    </row>
    <row r="78" spans="2:12" x14ac:dyDescent="0.2">
      <c r="B78" s="47">
        <f t="shared" ref="B78:B101" si="23">B77+1</f>
        <v>58</v>
      </c>
      <c r="C78" s="134" t="s">
        <v>78</v>
      </c>
      <c r="D78" s="134"/>
      <c r="E78" s="7" t="s">
        <v>76</v>
      </c>
      <c r="F78" s="17">
        <v>50000</v>
      </c>
      <c r="G78" s="17">
        <v>0</v>
      </c>
      <c r="H78" s="17">
        <f t="shared" si="20"/>
        <v>0</v>
      </c>
      <c r="I78" s="32"/>
      <c r="J78" s="55">
        <f t="shared" si="21"/>
        <v>0</v>
      </c>
      <c r="K78" s="33">
        <f t="shared" si="22"/>
        <v>0</v>
      </c>
      <c r="L78" s="32"/>
    </row>
    <row r="79" spans="2:12" x14ac:dyDescent="0.2">
      <c r="B79" s="47">
        <f t="shared" si="23"/>
        <v>59</v>
      </c>
      <c r="C79" s="134" t="s">
        <v>133</v>
      </c>
      <c r="D79" s="134"/>
      <c r="E79" s="7" t="s">
        <v>76</v>
      </c>
      <c r="F79" s="17">
        <v>25000</v>
      </c>
      <c r="G79" s="17">
        <v>0</v>
      </c>
      <c r="H79" s="17">
        <f t="shared" si="20"/>
        <v>0</v>
      </c>
      <c r="I79" s="32"/>
      <c r="J79" s="55">
        <f t="shared" si="21"/>
        <v>0</v>
      </c>
      <c r="K79" s="33">
        <f t="shared" si="22"/>
        <v>0</v>
      </c>
      <c r="L79" s="32"/>
    </row>
    <row r="80" spans="2:12" x14ac:dyDescent="0.2">
      <c r="B80" s="47">
        <f t="shared" si="23"/>
        <v>60</v>
      </c>
      <c r="C80" s="134" t="s">
        <v>134</v>
      </c>
      <c r="D80" s="134"/>
      <c r="E80" s="7" t="s">
        <v>76</v>
      </c>
      <c r="F80" s="17">
        <v>22000</v>
      </c>
      <c r="G80" s="17">
        <v>150</v>
      </c>
      <c r="H80" s="17">
        <f t="shared" si="20"/>
        <v>3300000</v>
      </c>
      <c r="I80" s="62">
        <v>600</v>
      </c>
      <c r="J80" s="55">
        <f t="shared" si="21"/>
        <v>13200000</v>
      </c>
      <c r="K80" s="33">
        <f t="shared" si="22"/>
        <v>750</v>
      </c>
      <c r="L80" s="55">
        <f t="shared" ref="L80:L82" si="24">K80*F80</f>
        <v>16500000</v>
      </c>
    </row>
    <row r="81" spans="2:12" x14ac:dyDescent="0.2">
      <c r="B81" s="47">
        <f t="shared" si="23"/>
        <v>61</v>
      </c>
      <c r="C81" s="134" t="s">
        <v>79</v>
      </c>
      <c r="D81" s="134"/>
      <c r="E81" s="7" t="s">
        <v>76</v>
      </c>
      <c r="F81" s="17">
        <v>16000</v>
      </c>
      <c r="G81" s="17">
        <v>0</v>
      </c>
      <c r="H81" s="17">
        <f t="shared" si="20"/>
        <v>0</v>
      </c>
      <c r="I81" s="62">
        <v>600</v>
      </c>
      <c r="J81" s="55">
        <f t="shared" si="21"/>
        <v>9600000</v>
      </c>
      <c r="K81" s="33">
        <f t="shared" si="22"/>
        <v>600</v>
      </c>
      <c r="L81" s="55">
        <f t="shared" si="24"/>
        <v>9600000</v>
      </c>
    </row>
    <row r="82" spans="2:12" x14ac:dyDescent="0.2">
      <c r="B82" s="47">
        <f t="shared" si="23"/>
        <v>62</v>
      </c>
      <c r="C82" s="134" t="s">
        <v>80</v>
      </c>
      <c r="D82" s="134"/>
      <c r="E82" s="7" t="s">
        <v>76</v>
      </c>
      <c r="F82" s="17">
        <v>16000</v>
      </c>
      <c r="G82" s="17">
        <v>0</v>
      </c>
      <c r="H82" s="17">
        <f t="shared" si="20"/>
        <v>0</v>
      </c>
      <c r="I82" s="62">
        <v>600</v>
      </c>
      <c r="J82" s="55">
        <f t="shared" si="21"/>
        <v>9600000</v>
      </c>
      <c r="K82" s="33">
        <f t="shared" si="22"/>
        <v>600</v>
      </c>
      <c r="L82" s="55">
        <f t="shared" si="24"/>
        <v>9600000</v>
      </c>
    </row>
    <row r="83" spans="2:12" x14ac:dyDescent="0.2">
      <c r="B83" s="47">
        <f t="shared" si="23"/>
        <v>63</v>
      </c>
      <c r="C83" s="134" t="s">
        <v>81</v>
      </c>
      <c r="D83" s="134"/>
      <c r="E83" s="7" t="s">
        <v>76</v>
      </c>
      <c r="F83" s="17">
        <v>18000</v>
      </c>
      <c r="G83" s="17">
        <v>0</v>
      </c>
      <c r="H83" s="17">
        <f t="shared" si="20"/>
        <v>0</v>
      </c>
      <c r="I83" s="62"/>
      <c r="J83" s="55">
        <f t="shared" si="21"/>
        <v>0</v>
      </c>
      <c r="K83" s="33">
        <f t="shared" si="22"/>
        <v>0</v>
      </c>
      <c r="L83" s="32"/>
    </row>
    <row r="84" spans="2:12" x14ac:dyDescent="0.2">
      <c r="B84" s="47">
        <f t="shared" si="23"/>
        <v>64</v>
      </c>
      <c r="C84" s="134" t="s">
        <v>82</v>
      </c>
      <c r="D84" s="134"/>
      <c r="E84" s="7" t="s">
        <v>76</v>
      </c>
      <c r="F84" s="17">
        <v>60000</v>
      </c>
      <c r="G84" s="17">
        <v>242</v>
      </c>
      <c r="H84" s="17">
        <f t="shared" si="20"/>
        <v>14520000</v>
      </c>
      <c r="I84" s="62">
        <v>40</v>
      </c>
      <c r="J84" s="55">
        <f t="shared" si="21"/>
        <v>2400000</v>
      </c>
      <c r="K84" s="33">
        <f t="shared" si="22"/>
        <v>282</v>
      </c>
      <c r="L84" s="55">
        <f>K84*F84</f>
        <v>16920000</v>
      </c>
    </row>
    <row r="85" spans="2:12" x14ac:dyDescent="0.2">
      <c r="B85" s="47">
        <f t="shared" si="23"/>
        <v>65</v>
      </c>
      <c r="C85" s="134" t="s">
        <v>83</v>
      </c>
      <c r="D85" s="134"/>
      <c r="E85" s="7" t="s">
        <v>76</v>
      </c>
      <c r="F85" s="17">
        <v>38000</v>
      </c>
      <c r="G85" s="17">
        <v>121</v>
      </c>
      <c r="H85" s="17">
        <f t="shared" si="20"/>
        <v>4598000</v>
      </c>
      <c r="I85" s="62">
        <v>30</v>
      </c>
      <c r="J85" s="55">
        <f t="shared" si="21"/>
        <v>1140000</v>
      </c>
      <c r="K85" s="33">
        <f t="shared" si="22"/>
        <v>151</v>
      </c>
      <c r="L85" s="55">
        <f t="shared" ref="L85:L87" si="25">K85*F85</f>
        <v>5738000</v>
      </c>
    </row>
    <row r="86" spans="2:12" x14ac:dyDescent="0.2">
      <c r="B86" s="47">
        <f t="shared" si="23"/>
        <v>66</v>
      </c>
      <c r="C86" s="134" t="s">
        <v>84</v>
      </c>
      <c r="D86" s="134"/>
      <c r="E86" s="7" t="s">
        <v>76</v>
      </c>
      <c r="F86" s="17">
        <v>45000</v>
      </c>
      <c r="G86" s="17">
        <v>12</v>
      </c>
      <c r="H86" s="17">
        <f t="shared" si="20"/>
        <v>540000</v>
      </c>
      <c r="I86" s="34"/>
      <c r="J86" s="55">
        <f t="shared" si="21"/>
        <v>0</v>
      </c>
      <c r="K86" s="33">
        <f t="shared" si="22"/>
        <v>12</v>
      </c>
      <c r="L86" s="55">
        <f t="shared" si="25"/>
        <v>540000</v>
      </c>
    </row>
    <row r="87" spans="2:12" x14ac:dyDescent="0.2">
      <c r="B87" s="47">
        <f t="shared" si="23"/>
        <v>67</v>
      </c>
      <c r="C87" s="134" t="s">
        <v>85</v>
      </c>
      <c r="D87" s="134"/>
      <c r="E87" s="7" t="s">
        <v>76</v>
      </c>
      <c r="F87" s="17">
        <v>35000</v>
      </c>
      <c r="G87" s="17">
        <v>65</v>
      </c>
      <c r="H87" s="17">
        <f t="shared" si="20"/>
        <v>2275000</v>
      </c>
      <c r="I87" s="34"/>
      <c r="J87" s="55">
        <f t="shared" si="21"/>
        <v>0</v>
      </c>
      <c r="K87" s="33">
        <f t="shared" si="22"/>
        <v>65</v>
      </c>
      <c r="L87" s="55">
        <f t="shared" si="25"/>
        <v>2275000</v>
      </c>
    </row>
    <row r="88" spans="2:12" x14ac:dyDescent="0.2">
      <c r="B88" s="47">
        <f t="shared" si="23"/>
        <v>68</v>
      </c>
      <c r="C88" s="134" t="s">
        <v>86</v>
      </c>
      <c r="D88" s="134"/>
      <c r="E88" s="7" t="s">
        <v>76</v>
      </c>
      <c r="F88" s="17">
        <v>300000</v>
      </c>
      <c r="G88" s="17">
        <v>65</v>
      </c>
      <c r="H88" s="17">
        <f t="shared" si="20"/>
        <v>19500000</v>
      </c>
      <c r="I88" s="34"/>
      <c r="J88" s="55">
        <f t="shared" si="21"/>
        <v>0</v>
      </c>
      <c r="K88" s="33">
        <f t="shared" si="22"/>
        <v>65</v>
      </c>
      <c r="L88" s="55">
        <f>K88*F88</f>
        <v>19500000</v>
      </c>
    </row>
    <row r="89" spans="2:12" x14ac:dyDescent="0.2">
      <c r="B89" s="47">
        <f t="shared" si="23"/>
        <v>69</v>
      </c>
      <c r="C89" s="134" t="s">
        <v>87</v>
      </c>
      <c r="D89" s="134"/>
      <c r="E89" s="7" t="s">
        <v>76</v>
      </c>
      <c r="F89" s="17">
        <v>55000</v>
      </c>
      <c r="G89" s="17">
        <v>0</v>
      </c>
      <c r="H89" s="17">
        <f t="shared" si="20"/>
        <v>0</v>
      </c>
      <c r="I89" s="32"/>
      <c r="J89" s="55">
        <f t="shared" si="21"/>
        <v>0</v>
      </c>
      <c r="K89" s="33">
        <f t="shared" si="22"/>
        <v>0</v>
      </c>
      <c r="L89" s="32"/>
    </row>
    <row r="90" spans="2:12" x14ac:dyDescent="0.2">
      <c r="B90" s="47">
        <f t="shared" si="23"/>
        <v>70</v>
      </c>
      <c r="C90" s="130" t="s">
        <v>88</v>
      </c>
      <c r="D90" s="130"/>
      <c r="E90" s="7" t="s">
        <v>76</v>
      </c>
      <c r="F90" s="17">
        <v>100000</v>
      </c>
      <c r="G90" s="17">
        <v>0</v>
      </c>
      <c r="H90" s="17">
        <f t="shared" si="20"/>
        <v>0</v>
      </c>
      <c r="I90" s="32"/>
      <c r="J90" s="55">
        <f t="shared" si="21"/>
        <v>0</v>
      </c>
      <c r="K90" s="33">
        <f t="shared" si="22"/>
        <v>0</v>
      </c>
      <c r="L90" s="32"/>
    </row>
    <row r="91" spans="2:12" x14ac:dyDescent="0.2">
      <c r="B91" s="47">
        <f t="shared" si="23"/>
        <v>71</v>
      </c>
      <c r="C91" s="130" t="s">
        <v>89</v>
      </c>
      <c r="D91" s="130"/>
      <c r="E91" s="7" t="s">
        <v>76</v>
      </c>
      <c r="F91" s="17">
        <v>200000</v>
      </c>
      <c r="G91" s="17">
        <v>0</v>
      </c>
      <c r="H91" s="17">
        <f t="shared" si="20"/>
        <v>0</v>
      </c>
      <c r="I91" s="32"/>
      <c r="J91" s="55">
        <f t="shared" si="21"/>
        <v>0</v>
      </c>
      <c r="K91" s="33">
        <f t="shared" si="22"/>
        <v>0</v>
      </c>
      <c r="L91" s="32"/>
    </row>
    <row r="92" spans="2:12" x14ac:dyDescent="0.2">
      <c r="B92" s="47">
        <f t="shared" si="23"/>
        <v>72</v>
      </c>
      <c r="C92" s="130" t="s">
        <v>90</v>
      </c>
      <c r="D92" s="130"/>
      <c r="E92" s="7" t="s">
        <v>76</v>
      </c>
      <c r="F92" s="17">
        <v>56000</v>
      </c>
      <c r="G92" s="17">
        <v>0</v>
      </c>
      <c r="H92" s="17">
        <f t="shared" si="20"/>
        <v>0</v>
      </c>
      <c r="I92" s="32"/>
      <c r="J92" s="55">
        <f t="shared" si="21"/>
        <v>0</v>
      </c>
      <c r="K92" s="33">
        <f t="shared" si="22"/>
        <v>0</v>
      </c>
      <c r="L92" s="32"/>
    </row>
    <row r="93" spans="2:12" x14ac:dyDescent="0.2">
      <c r="B93" s="47">
        <f t="shared" si="23"/>
        <v>73</v>
      </c>
      <c r="C93" s="134" t="s">
        <v>91</v>
      </c>
      <c r="D93" s="134"/>
      <c r="E93" s="7" t="s">
        <v>76</v>
      </c>
      <c r="F93" s="17">
        <v>51500</v>
      </c>
      <c r="G93" s="17">
        <v>0</v>
      </c>
      <c r="H93" s="17">
        <f t="shared" si="20"/>
        <v>0</v>
      </c>
      <c r="I93" s="32"/>
      <c r="J93" s="55">
        <f t="shared" si="21"/>
        <v>0</v>
      </c>
      <c r="K93" s="33">
        <f t="shared" si="22"/>
        <v>0</v>
      </c>
      <c r="L93" s="32"/>
    </row>
    <row r="94" spans="2:12" x14ac:dyDescent="0.2">
      <c r="B94" s="47">
        <f t="shared" si="23"/>
        <v>74</v>
      </c>
      <c r="C94" s="130" t="s">
        <v>92</v>
      </c>
      <c r="D94" s="130"/>
      <c r="E94" s="7" t="s">
        <v>76</v>
      </c>
      <c r="F94" s="17">
        <v>48000</v>
      </c>
      <c r="G94" s="17">
        <v>0</v>
      </c>
      <c r="H94" s="17">
        <f t="shared" si="20"/>
        <v>0</v>
      </c>
      <c r="I94" s="32"/>
      <c r="J94" s="55">
        <f t="shared" si="21"/>
        <v>0</v>
      </c>
      <c r="K94" s="33">
        <f t="shared" si="22"/>
        <v>0</v>
      </c>
      <c r="L94" s="32"/>
    </row>
    <row r="95" spans="2:12" x14ac:dyDescent="0.2">
      <c r="B95" s="47">
        <f t="shared" si="23"/>
        <v>75</v>
      </c>
      <c r="C95" s="131" t="s">
        <v>93</v>
      </c>
      <c r="D95" s="50" t="s">
        <v>94</v>
      </c>
      <c r="E95" s="7" t="s">
        <v>38</v>
      </c>
      <c r="F95" s="17">
        <v>32946</v>
      </c>
      <c r="G95" s="17">
        <v>0</v>
      </c>
      <c r="H95" s="17">
        <f t="shared" si="20"/>
        <v>0</v>
      </c>
      <c r="I95" s="32">
        <v>2</v>
      </c>
      <c r="J95" s="55">
        <f t="shared" si="21"/>
        <v>65892</v>
      </c>
      <c r="K95" s="33">
        <f t="shared" si="22"/>
        <v>2</v>
      </c>
      <c r="L95" s="55">
        <f>K95*F95</f>
        <v>65892</v>
      </c>
    </row>
    <row r="96" spans="2:12" x14ac:dyDescent="0.2">
      <c r="B96" s="47">
        <f t="shared" si="23"/>
        <v>76</v>
      </c>
      <c r="C96" s="131"/>
      <c r="D96" s="50" t="s">
        <v>95</v>
      </c>
      <c r="E96" s="7" t="s">
        <v>38</v>
      </c>
      <c r="F96" s="17">
        <v>246228</v>
      </c>
      <c r="G96" s="17">
        <v>0</v>
      </c>
      <c r="H96" s="17">
        <f t="shared" si="20"/>
        <v>0</v>
      </c>
      <c r="I96" s="32">
        <v>20</v>
      </c>
      <c r="J96" s="55">
        <f t="shared" si="21"/>
        <v>4924560</v>
      </c>
      <c r="K96" s="33">
        <f t="shared" si="22"/>
        <v>20</v>
      </c>
      <c r="L96" s="55">
        <f t="shared" ref="L96:L101" si="26">K96*F96</f>
        <v>4924560</v>
      </c>
    </row>
    <row r="97" spans="2:12" x14ac:dyDescent="0.2">
      <c r="B97" s="47">
        <f t="shared" si="23"/>
        <v>77</v>
      </c>
      <c r="C97" s="131"/>
      <c r="D97" s="50" t="s">
        <v>96</v>
      </c>
      <c r="E97" s="7" t="s">
        <v>38</v>
      </c>
      <c r="F97" s="17">
        <v>305949</v>
      </c>
      <c r="G97" s="17">
        <v>0</v>
      </c>
      <c r="H97" s="17">
        <f t="shared" si="20"/>
        <v>0</v>
      </c>
      <c r="I97" s="32"/>
      <c r="J97" s="55">
        <f t="shared" si="21"/>
        <v>0</v>
      </c>
      <c r="K97" s="33">
        <f t="shared" si="22"/>
        <v>0</v>
      </c>
      <c r="L97" s="55">
        <f t="shared" si="26"/>
        <v>0</v>
      </c>
    </row>
    <row r="98" spans="2:12" x14ac:dyDescent="0.2">
      <c r="B98" s="47">
        <f t="shared" si="23"/>
        <v>78</v>
      </c>
      <c r="C98" s="131"/>
      <c r="D98" s="50" t="s">
        <v>97</v>
      </c>
      <c r="E98" s="7" t="s">
        <v>38</v>
      </c>
      <c r="F98" s="17">
        <v>131478</v>
      </c>
      <c r="G98" s="17">
        <v>0</v>
      </c>
      <c r="H98" s="17">
        <f t="shared" si="20"/>
        <v>0</v>
      </c>
      <c r="I98" s="32"/>
      <c r="J98" s="55">
        <f t="shared" si="21"/>
        <v>0</v>
      </c>
      <c r="K98" s="33">
        <f t="shared" si="22"/>
        <v>0</v>
      </c>
      <c r="L98" s="55">
        <f t="shared" si="26"/>
        <v>0</v>
      </c>
    </row>
    <row r="99" spans="2:12" x14ac:dyDescent="0.2">
      <c r="B99" s="47">
        <f t="shared" si="23"/>
        <v>79</v>
      </c>
      <c r="C99" s="130" t="s">
        <v>98</v>
      </c>
      <c r="D99" s="130"/>
      <c r="E99" s="52" t="s">
        <v>76</v>
      </c>
      <c r="F99" s="17">
        <v>68000</v>
      </c>
      <c r="G99" s="17">
        <v>0</v>
      </c>
      <c r="H99" s="17">
        <f t="shared" si="20"/>
        <v>0</v>
      </c>
      <c r="I99" s="32"/>
      <c r="J99" s="55">
        <f t="shared" si="21"/>
        <v>0</v>
      </c>
      <c r="K99" s="33">
        <f t="shared" si="22"/>
        <v>0</v>
      </c>
      <c r="L99" s="55">
        <f t="shared" si="26"/>
        <v>0</v>
      </c>
    </row>
    <row r="100" spans="2:12" x14ac:dyDescent="0.2">
      <c r="B100" s="47">
        <f t="shared" si="23"/>
        <v>80</v>
      </c>
      <c r="C100" s="130" t="s">
        <v>99</v>
      </c>
      <c r="D100" s="130"/>
      <c r="E100" s="52" t="s">
        <v>76</v>
      </c>
      <c r="F100" s="17">
        <v>250000</v>
      </c>
      <c r="G100" s="17">
        <v>0</v>
      </c>
      <c r="H100" s="17">
        <f t="shared" si="20"/>
        <v>0</v>
      </c>
      <c r="I100" s="32"/>
      <c r="J100" s="55">
        <f t="shared" si="21"/>
        <v>0</v>
      </c>
      <c r="K100" s="33">
        <f t="shared" si="22"/>
        <v>0</v>
      </c>
      <c r="L100" s="55">
        <f t="shared" si="26"/>
        <v>0</v>
      </c>
    </row>
    <row r="101" spans="2:12" x14ac:dyDescent="0.2">
      <c r="B101" s="47">
        <f t="shared" si="23"/>
        <v>81</v>
      </c>
      <c r="C101" s="130" t="s">
        <v>100</v>
      </c>
      <c r="D101" s="130"/>
      <c r="E101" s="52" t="s">
        <v>76</v>
      </c>
      <c r="F101" s="17">
        <v>360000</v>
      </c>
      <c r="G101" s="17">
        <v>0</v>
      </c>
      <c r="H101" s="17">
        <f t="shared" si="20"/>
        <v>0</v>
      </c>
      <c r="I101" s="32"/>
      <c r="J101" s="55">
        <f t="shared" si="21"/>
        <v>0</v>
      </c>
      <c r="K101" s="33">
        <f t="shared" si="22"/>
        <v>0</v>
      </c>
      <c r="L101" s="55">
        <f t="shared" si="26"/>
        <v>0</v>
      </c>
    </row>
    <row r="102" spans="2:12" x14ac:dyDescent="0.2">
      <c r="B102" s="47"/>
      <c r="C102" s="128" t="s">
        <v>128</v>
      </c>
      <c r="D102" s="128"/>
      <c r="E102" s="3"/>
      <c r="F102" s="18"/>
      <c r="G102" s="18"/>
      <c r="H102" s="18">
        <f>SUM(H76:H101)</f>
        <v>44733000</v>
      </c>
      <c r="I102" s="35"/>
      <c r="J102" s="36">
        <f>SUM(J76:J101)</f>
        <v>40930452</v>
      </c>
      <c r="K102" s="35"/>
      <c r="L102" s="36">
        <f>SUM(L76:L101)</f>
        <v>85663452</v>
      </c>
    </row>
    <row r="103" spans="2:12" x14ac:dyDescent="0.2">
      <c r="B103" s="47">
        <v>82</v>
      </c>
      <c r="C103" s="131" t="s">
        <v>118</v>
      </c>
      <c r="D103" s="49" t="s">
        <v>119</v>
      </c>
      <c r="E103" s="52" t="s">
        <v>76</v>
      </c>
      <c r="F103" s="17">
        <v>9000</v>
      </c>
      <c r="G103" s="17">
        <v>0</v>
      </c>
      <c r="H103" s="17">
        <f>G103*F103</f>
        <v>0</v>
      </c>
      <c r="I103" s="32"/>
      <c r="J103" s="33">
        <f t="shared" si="21"/>
        <v>0</v>
      </c>
      <c r="K103" s="33">
        <f>G103+I103</f>
        <v>0</v>
      </c>
      <c r="L103" s="32"/>
    </row>
    <row r="104" spans="2:12" x14ac:dyDescent="0.2">
      <c r="B104" s="47">
        <v>83</v>
      </c>
      <c r="C104" s="131"/>
      <c r="D104" s="49" t="s">
        <v>120</v>
      </c>
      <c r="E104" s="52" t="s">
        <v>76</v>
      </c>
      <c r="F104" s="17">
        <v>6000</v>
      </c>
      <c r="G104" s="17">
        <v>150</v>
      </c>
      <c r="H104" s="17">
        <f>G104*F104</f>
        <v>900000</v>
      </c>
      <c r="I104" s="32">
        <v>600</v>
      </c>
      <c r="J104" s="33">
        <f t="shared" si="21"/>
        <v>3600000</v>
      </c>
      <c r="K104" s="33">
        <f>G104+I104</f>
        <v>750</v>
      </c>
      <c r="L104" s="55">
        <f>K104*F104</f>
        <v>4500000</v>
      </c>
    </row>
    <row r="105" spans="2:12" x14ac:dyDescent="0.2">
      <c r="B105" s="47"/>
      <c r="C105" s="128" t="s">
        <v>129</v>
      </c>
      <c r="D105" s="128"/>
      <c r="E105" s="3"/>
      <c r="F105" s="18"/>
      <c r="G105" s="18"/>
      <c r="H105" s="18">
        <f>SUM(H103:H104)</f>
        <v>900000</v>
      </c>
      <c r="I105" s="35"/>
      <c r="J105" s="36">
        <f>SUM(J103:J104)</f>
        <v>3600000</v>
      </c>
      <c r="K105" s="35"/>
      <c r="L105" s="36">
        <f>SUM(L103:L104)</f>
        <v>4500000</v>
      </c>
    </row>
    <row r="106" spans="2:12" x14ac:dyDescent="0.2">
      <c r="B106" s="47"/>
      <c r="C106" s="128" t="s">
        <v>101</v>
      </c>
      <c r="D106" s="128"/>
      <c r="E106" s="3"/>
      <c r="F106" s="18"/>
      <c r="G106" s="18"/>
      <c r="H106" s="18">
        <f>H105+H102</f>
        <v>45633000</v>
      </c>
      <c r="I106" s="35"/>
      <c r="J106" s="36">
        <f>J105+J102</f>
        <v>44530452</v>
      </c>
      <c r="K106" s="35"/>
      <c r="L106" s="36">
        <f>L105+L102</f>
        <v>90163452</v>
      </c>
    </row>
    <row r="107" spans="2:12" x14ac:dyDescent="0.2">
      <c r="B107" s="47">
        <v>84</v>
      </c>
      <c r="C107" s="129" t="s">
        <v>114</v>
      </c>
      <c r="D107" s="129"/>
      <c r="E107" s="52" t="s">
        <v>117</v>
      </c>
      <c r="F107" s="20">
        <v>182100</v>
      </c>
      <c r="G107" s="20">
        <v>2</v>
      </c>
      <c r="H107" s="20">
        <f>G107*F107</f>
        <v>364200</v>
      </c>
      <c r="I107" s="32"/>
      <c r="J107" s="33">
        <f t="shared" si="21"/>
        <v>0</v>
      </c>
      <c r="K107" s="33">
        <f>G107+I107</f>
        <v>2</v>
      </c>
      <c r="L107" s="33">
        <f>K107*F107</f>
        <v>364200</v>
      </c>
    </row>
    <row r="108" spans="2:12" x14ac:dyDescent="0.2">
      <c r="B108" s="47">
        <v>85</v>
      </c>
      <c r="C108" s="129" t="s">
        <v>115</v>
      </c>
      <c r="D108" s="129"/>
      <c r="E108" s="52" t="s">
        <v>117</v>
      </c>
      <c r="F108" s="20">
        <v>182100</v>
      </c>
      <c r="G108" s="20">
        <v>2</v>
      </c>
      <c r="H108" s="20">
        <f t="shared" ref="H108:H109" si="27">G108*F108</f>
        <v>364200</v>
      </c>
      <c r="I108" s="32"/>
      <c r="J108" s="33">
        <f t="shared" si="21"/>
        <v>0</v>
      </c>
      <c r="K108" s="33">
        <f t="shared" ref="K108:K109" si="28">G108+I108</f>
        <v>2</v>
      </c>
      <c r="L108" s="33">
        <f t="shared" ref="L108:L109" si="29">K108*F108</f>
        <v>364200</v>
      </c>
    </row>
    <row r="109" spans="2:12" x14ac:dyDescent="0.2">
      <c r="B109" s="47">
        <v>86</v>
      </c>
      <c r="C109" s="129" t="s">
        <v>116</v>
      </c>
      <c r="D109" s="129"/>
      <c r="E109" s="52" t="s">
        <v>117</v>
      </c>
      <c r="F109" s="20">
        <v>137500</v>
      </c>
      <c r="G109" s="20">
        <v>1</v>
      </c>
      <c r="H109" s="20">
        <f t="shared" si="27"/>
        <v>137500</v>
      </c>
      <c r="I109" s="32"/>
      <c r="J109" s="33">
        <f t="shared" si="21"/>
        <v>0</v>
      </c>
      <c r="K109" s="33">
        <f t="shared" si="28"/>
        <v>1</v>
      </c>
      <c r="L109" s="33">
        <f t="shared" si="29"/>
        <v>137500</v>
      </c>
    </row>
    <row r="110" spans="2:12" x14ac:dyDescent="0.2">
      <c r="B110" s="47"/>
      <c r="C110" s="128" t="s">
        <v>135</v>
      </c>
      <c r="D110" s="128"/>
      <c r="E110" s="3"/>
      <c r="F110" s="19"/>
      <c r="G110" s="19"/>
      <c r="H110" s="19">
        <f>SUM(H107:H109)</f>
        <v>865900</v>
      </c>
      <c r="I110" s="35"/>
      <c r="J110" s="36">
        <f>SUM(J107:J109)</f>
        <v>0</v>
      </c>
      <c r="K110" s="35"/>
      <c r="L110" s="36">
        <f>SUM(L107:L109)</f>
        <v>865900</v>
      </c>
    </row>
    <row r="111" spans="2:12" x14ac:dyDescent="0.2">
      <c r="B111" s="47">
        <v>87</v>
      </c>
      <c r="C111" s="130" t="s">
        <v>102</v>
      </c>
      <c r="D111" s="130"/>
      <c r="E111" s="52" t="s">
        <v>103</v>
      </c>
      <c r="F111" s="17"/>
      <c r="G111" s="17"/>
      <c r="H111" s="33">
        <v>1071000</v>
      </c>
      <c r="I111" s="32"/>
      <c r="J111" s="33">
        <v>210000</v>
      </c>
      <c r="K111" s="32"/>
      <c r="L111" s="33">
        <f>H111+J111</f>
        <v>1281000</v>
      </c>
    </row>
    <row r="112" spans="2:12" x14ac:dyDescent="0.2">
      <c r="B112" s="47">
        <v>88</v>
      </c>
      <c r="C112" s="130" t="s">
        <v>104</v>
      </c>
      <c r="D112" s="130"/>
      <c r="E112" s="52" t="s">
        <v>103</v>
      </c>
      <c r="F112" s="17"/>
      <c r="G112" s="17"/>
      <c r="H112" s="33">
        <f t="shared" ref="H112:H114" si="30">G112*D112</f>
        <v>0</v>
      </c>
      <c r="I112" s="32"/>
      <c r="J112" s="33">
        <v>320000</v>
      </c>
      <c r="K112" s="32"/>
      <c r="L112" s="33">
        <f t="shared" ref="L112:L116" si="31">H112+J112</f>
        <v>320000</v>
      </c>
    </row>
    <row r="113" spans="2:12" x14ac:dyDescent="0.2">
      <c r="B113" s="47">
        <v>89</v>
      </c>
      <c r="C113" s="130" t="s">
        <v>105</v>
      </c>
      <c r="D113" s="130"/>
      <c r="E113" s="52" t="s">
        <v>103</v>
      </c>
      <c r="F113" s="17"/>
      <c r="G113" s="17"/>
      <c r="H113" s="33">
        <f t="shared" si="30"/>
        <v>0</v>
      </c>
      <c r="I113" s="32"/>
      <c r="J113" s="33">
        <v>500000</v>
      </c>
      <c r="K113" s="32"/>
      <c r="L113" s="33">
        <f t="shared" si="31"/>
        <v>500000</v>
      </c>
    </row>
    <row r="114" spans="2:12" x14ac:dyDescent="0.2">
      <c r="B114" s="47">
        <v>90</v>
      </c>
      <c r="C114" s="130" t="s">
        <v>106</v>
      </c>
      <c r="D114" s="130"/>
      <c r="E114" s="52" t="s">
        <v>103</v>
      </c>
      <c r="F114" s="17"/>
      <c r="G114" s="17"/>
      <c r="H114" s="33">
        <f t="shared" si="30"/>
        <v>0</v>
      </c>
      <c r="I114" s="32"/>
      <c r="J114" s="33"/>
      <c r="K114" s="32"/>
      <c r="L114" s="33">
        <f t="shared" si="31"/>
        <v>0</v>
      </c>
    </row>
    <row r="115" spans="2:12" x14ac:dyDescent="0.2">
      <c r="B115" s="47">
        <v>91</v>
      </c>
      <c r="C115" s="130" t="s">
        <v>107</v>
      </c>
      <c r="D115" s="130"/>
      <c r="E115" s="52" t="s">
        <v>103</v>
      </c>
      <c r="F115" s="17"/>
      <c r="G115" s="17"/>
      <c r="H115" s="33">
        <v>1000000</v>
      </c>
      <c r="I115" s="32"/>
      <c r="J115" s="33">
        <v>450000</v>
      </c>
      <c r="K115" s="32"/>
      <c r="L115" s="33">
        <f t="shared" si="31"/>
        <v>1450000</v>
      </c>
    </row>
    <row r="116" spans="2:12" x14ac:dyDescent="0.2">
      <c r="B116" s="47">
        <v>92</v>
      </c>
      <c r="C116" s="130" t="s">
        <v>108</v>
      </c>
      <c r="D116" s="130"/>
      <c r="E116" s="52" t="s">
        <v>103</v>
      </c>
      <c r="F116" s="17"/>
      <c r="G116" s="17"/>
      <c r="H116" s="33">
        <v>2000000</v>
      </c>
      <c r="I116" s="32"/>
      <c r="J116" s="33"/>
      <c r="K116" s="32"/>
      <c r="L116" s="33">
        <f t="shared" si="31"/>
        <v>2000000</v>
      </c>
    </row>
    <row r="117" spans="2:12" x14ac:dyDescent="0.2">
      <c r="B117" s="47">
        <v>93</v>
      </c>
      <c r="C117" s="130" t="s">
        <v>132</v>
      </c>
      <c r="D117" s="130"/>
      <c r="E117" s="52" t="s">
        <v>109</v>
      </c>
      <c r="F117" s="17">
        <v>59000</v>
      </c>
      <c r="G117" s="17">
        <v>360</v>
      </c>
      <c r="H117" s="33">
        <f>G117*F117</f>
        <v>21240000</v>
      </c>
      <c r="I117" s="32">
        <v>72</v>
      </c>
      <c r="J117" s="33">
        <f>F117*I117</f>
        <v>4248000</v>
      </c>
      <c r="K117" s="33">
        <f>G117+I117</f>
        <v>432</v>
      </c>
      <c r="L117" s="33">
        <f t="shared" ref="L117" si="32">K117*F117</f>
        <v>25488000</v>
      </c>
    </row>
    <row r="118" spans="2:12" x14ac:dyDescent="0.2">
      <c r="B118" s="47"/>
      <c r="C118" s="128" t="s">
        <v>130</v>
      </c>
      <c r="D118" s="128"/>
      <c r="E118" s="3"/>
      <c r="F118" s="18"/>
      <c r="G118" s="18"/>
      <c r="H118" s="18">
        <f>SUM(H111:H117)</f>
        <v>25311000</v>
      </c>
      <c r="I118" s="35"/>
      <c r="J118" s="36">
        <f>SUM(J111:J117)</f>
        <v>5728000</v>
      </c>
      <c r="K118" s="35"/>
      <c r="L118" s="36">
        <f>SUM(L111:L117)</f>
        <v>31039000</v>
      </c>
    </row>
    <row r="119" spans="2:12" x14ac:dyDescent="0.2">
      <c r="B119" s="47"/>
      <c r="C119" s="132" t="s">
        <v>110</v>
      </c>
      <c r="D119" s="132"/>
      <c r="E119" s="51"/>
      <c r="F119" s="21"/>
      <c r="G119" s="21"/>
      <c r="H119" s="21">
        <f>H118+H110+H106</f>
        <v>71809900</v>
      </c>
      <c r="I119" s="35"/>
      <c r="J119" s="36">
        <f>J118+J110+J106</f>
        <v>50258452</v>
      </c>
      <c r="K119" s="35"/>
      <c r="L119" s="36">
        <f>L118+L110+L106</f>
        <v>122068352</v>
      </c>
    </row>
    <row r="120" spans="2:12" x14ac:dyDescent="0.2">
      <c r="B120" s="47">
        <v>94</v>
      </c>
      <c r="C120" s="130" t="s">
        <v>111</v>
      </c>
      <c r="D120" s="130"/>
      <c r="E120" s="52"/>
      <c r="F120" s="17"/>
      <c r="G120" s="17"/>
      <c r="H120" s="17"/>
      <c r="I120" s="32"/>
      <c r="J120" s="32"/>
      <c r="K120" s="32"/>
      <c r="L120" s="32"/>
    </row>
    <row r="121" spans="2:12" x14ac:dyDescent="0.2">
      <c r="B121" s="47"/>
      <c r="C121" s="133" t="s">
        <v>112</v>
      </c>
      <c r="D121" s="133"/>
      <c r="E121" s="51"/>
      <c r="F121" s="21"/>
      <c r="G121" s="21"/>
      <c r="H121" s="21">
        <f>H119+H75</f>
        <v>377560900</v>
      </c>
      <c r="I121" s="35"/>
      <c r="J121" s="36">
        <f>J119+J75</f>
        <v>174347452</v>
      </c>
      <c r="K121" s="35"/>
      <c r="L121" s="36">
        <f>L119+L75</f>
        <v>551908352</v>
      </c>
    </row>
    <row r="122" spans="2:12" x14ac:dyDescent="0.2">
      <c r="B122" s="47">
        <v>95</v>
      </c>
      <c r="C122" s="130" t="s">
        <v>113</v>
      </c>
      <c r="D122" s="130"/>
      <c r="E122" s="52"/>
      <c r="F122" s="17"/>
      <c r="G122" s="17"/>
      <c r="H122" s="17">
        <f>H121*0.1</f>
        <v>37756090</v>
      </c>
      <c r="I122" s="32"/>
      <c r="J122" s="43">
        <f>J121*0.1</f>
        <v>17434745.199999999</v>
      </c>
      <c r="K122" s="32"/>
      <c r="L122" s="43">
        <f>L121*0.1</f>
        <v>55190835.200000003</v>
      </c>
    </row>
    <row r="123" spans="2:12" x14ac:dyDescent="0.2">
      <c r="B123" s="52"/>
      <c r="C123" s="133"/>
      <c r="D123" s="133"/>
      <c r="E123" s="51"/>
      <c r="F123" s="21"/>
      <c r="G123" s="21"/>
      <c r="H123" s="21">
        <f>H121+H122</f>
        <v>415316990</v>
      </c>
      <c r="I123" s="39"/>
      <c r="J123" s="44">
        <f>J121+J122</f>
        <v>191782197.19999999</v>
      </c>
      <c r="K123" s="35"/>
      <c r="L123" s="44">
        <f>L121+L122</f>
        <v>607099187.20000005</v>
      </c>
    </row>
    <row r="124" spans="2:12" ht="20.25" customHeight="1" x14ac:dyDescent="0.2"/>
    <row r="125" spans="2:12" ht="13.5" customHeight="1" x14ac:dyDescent="0.2">
      <c r="C125" s="22" t="s">
        <v>139</v>
      </c>
      <c r="D125" s="23"/>
      <c r="E125" s="23"/>
      <c r="F125" s="23"/>
      <c r="G125" s="23"/>
      <c r="H125" s="23"/>
    </row>
    <row r="126" spans="2:12" x14ac:dyDescent="0.2">
      <c r="C126" s="23"/>
      <c r="D126" s="24" t="s">
        <v>144</v>
      </c>
      <c r="E126" s="24"/>
      <c r="F126" s="23"/>
      <c r="G126" s="23"/>
      <c r="H126" s="23"/>
      <c r="K126" s="11" t="s">
        <v>153</v>
      </c>
    </row>
    <row r="127" spans="2:12" ht="2.25" customHeight="1" x14ac:dyDescent="0.2">
      <c r="C127" s="23"/>
      <c r="D127" s="24"/>
      <c r="E127" s="24"/>
      <c r="F127" s="23"/>
      <c r="G127" s="23"/>
      <c r="H127" s="23"/>
    </row>
    <row r="128" spans="2:12" x14ac:dyDescent="0.2">
      <c r="C128" s="23"/>
      <c r="D128" s="24" t="s">
        <v>140</v>
      </c>
      <c r="E128" s="24"/>
      <c r="F128" s="23"/>
      <c r="G128" s="23"/>
      <c r="H128" s="23"/>
      <c r="K128" s="11" t="s">
        <v>154</v>
      </c>
    </row>
    <row r="129" spans="3:11" ht="3" customHeight="1" x14ac:dyDescent="0.2">
      <c r="C129" s="23"/>
      <c r="D129" s="25"/>
      <c r="E129" s="26"/>
      <c r="F129" s="23"/>
      <c r="G129" s="23"/>
      <c r="H129" s="23"/>
    </row>
    <row r="130" spans="3:11" x14ac:dyDescent="0.2">
      <c r="C130" s="23"/>
      <c r="D130" s="24" t="s">
        <v>141</v>
      </c>
      <c r="E130" s="24"/>
      <c r="F130" s="23"/>
      <c r="G130" s="23"/>
      <c r="H130" s="23"/>
      <c r="K130" s="11" t="s">
        <v>155</v>
      </c>
    </row>
    <row r="131" spans="3:11" ht="6.75" customHeight="1" x14ac:dyDescent="0.2">
      <c r="C131" s="27"/>
      <c r="D131" s="27"/>
      <c r="E131" s="27"/>
      <c r="F131" s="27"/>
      <c r="G131" s="27"/>
      <c r="H131" s="27"/>
    </row>
    <row r="132" spans="3:11" x14ac:dyDescent="0.2">
      <c r="C132" s="22" t="s">
        <v>142</v>
      </c>
      <c r="D132" s="23" t="s">
        <v>145</v>
      </c>
      <c r="K132" s="11" t="s">
        <v>156</v>
      </c>
    </row>
    <row r="133" spans="3:11" ht="5.25" customHeight="1" x14ac:dyDescent="0.2">
      <c r="C133" s="22"/>
      <c r="D133" s="27"/>
      <c r="E133" s="27"/>
    </row>
    <row r="134" spans="3:11" x14ac:dyDescent="0.2">
      <c r="C134" s="28" t="s">
        <v>143</v>
      </c>
      <c r="D134" s="42"/>
      <c r="E134" s="27"/>
    </row>
    <row r="135" spans="3:11" ht="6.75" customHeight="1" x14ac:dyDescent="0.2">
      <c r="C135" s="22"/>
      <c r="D135" s="27"/>
      <c r="E135" s="27"/>
    </row>
    <row r="136" spans="3:11" x14ac:dyDescent="0.2">
      <c r="C136" s="27"/>
      <c r="D136" s="11" t="s">
        <v>151</v>
      </c>
      <c r="K136" s="11" t="s">
        <v>157</v>
      </c>
    </row>
    <row r="137" spans="3:11" x14ac:dyDescent="0.2">
      <c r="D137" s="11" t="s">
        <v>152</v>
      </c>
      <c r="K137" s="11" t="s">
        <v>158</v>
      </c>
    </row>
  </sheetData>
  <mergeCells count="122">
    <mergeCell ref="C122:D122"/>
    <mergeCell ref="C123:D123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3:C104"/>
    <mergeCell ref="C105:D105"/>
    <mergeCell ref="C106:D106"/>
    <mergeCell ref="C107:D107"/>
    <mergeCell ref="C108:D108"/>
    <mergeCell ref="C109:D109"/>
    <mergeCell ref="C94:D94"/>
    <mergeCell ref="C95:C98"/>
    <mergeCell ref="C99:D99"/>
    <mergeCell ref="C100:D100"/>
    <mergeCell ref="C101:D101"/>
    <mergeCell ref="C102:D102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K9:L9"/>
    <mergeCell ref="C11:D11"/>
    <mergeCell ref="C12:D12"/>
    <mergeCell ref="C13:D13"/>
    <mergeCell ref="C14:D14"/>
    <mergeCell ref="C15:D15"/>
    <mergeCell ref="B9:B10"/>
    <mergeCell ref="C9:D10"/>
    <mergeCell ref="E9:E10"/>
    <mergeCell ref="F9:F10"/>
    <mergeCell ref="G9:H9"/>
    <mergeCell ref="I9:J9"/>
    <mergeCell ref="B1:L1"/>
    <mergeCell ref="B2:L2"/>
    <mergeCell ref="B3:F3"/>
    <mergeCell ref="D4:J4"/>
    <mergeCell ref="E5:L5"/>
    <mergeCell ref="J6:L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B736-BFC1-4E46-90AC-AAEF136CC9B9}">
  <dimension ref="B1:L137"/>
  <sheetViews>
    <sheetView topLeftCell="A86" workbookViewId="0">
      <selection sqref="A1:XFD1048576"/>
    </sheetView>
  </sheetViews>
  <sheetFormatPr defaultColWidth="8.85546875" defaultRowHeight="12.75" x14ac:dyDescent="0.2"/>
  <cols>
    <col min="1" max="1" width="8.85546875" style="11"/>
    <col min="2" max="2" width="4.28515625" style="11" bestFit="1" customWidth="1"/>
    <col min="3" max="3" width="8.85546875" style="11"/>
    <col min="4" max="4" width="34.5703125" style="11" customWidth="1"/>
    <col min="5" max="5" width="10.140625" style="11" bestFit="1" customWidth="1"/>
    <col min="6" max="6" width="10.28515625" style="11" bestFit="1" customWidth="1"/>
    <col min="7" max="7" width="8.42578125" style="11" hidden="1" customWidth="1"/>
    <col min="8" max="8" width="12.42578125" style="11" hidden="1" customWidth="1"/>
    <col min="9" max="9" width="8.85546875" style="11"/>
    <col min="10" max="10" width="15" style="11" customWidth="1"/>
    <col min="11" max="11" width="9.28515625" style="11" bestFit="1" customWidth="1"/>
    <col min="12" max="12" width="15" style="11" bestFit="1" customWidth="1"/>
    <col min="13" max="16384" width="8.85546875" style="11"/>
  </cols>
  <sheetData>
    <row r="1" spans="2:12" x14ac:dyDescent="0.2">
      <c r="B1" s="137" t="s">
        <v>136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2:12" ht="15" customHeight="1" x14ac:dyDescent="0.2">
      <c r="B2" s="138" t="s">
        <v>162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3.5" customHeight="1" x14ac:dyDescent="0.2">
      <c r="B3" s="138"/>
      <c r="C3" s="138"/>
      <c r="D3" s="138"/>
      <c r="E3" s="138"/>
      <c r="F3" s="138"/>
      <c r="G3" s="46"/>
      <c r="H3" s="46"/>
    </row>
    <row r="4" spans="2:12" ht="21.75" customHeight="1" x14ac:dyDescent="0.2">
      <c r="C4" s="45"/>
      <c r="D4" s="139" t="s">
        <v>175</v>
      </c>
      <c r="E4" s="139"/>
      <c r="F4" s="139"/>
      <c r="G4" s="139"/>
      <c r="H4" s="139"/>
      <c r="I4" s="139"/>
      <c r="J4" s="139"/>
      <c r="K4" s="45"/>
      <c r="L4" s="45"/>
    </row>
    <row r="5" spans="2:12" ht="11.25" customHeight="1" x14ac:dyDescent="0.2">
      <c r="B5" s="15"/>
      <c r="C5" s="15"/>
      <c r="D5" s="15"/>
      <c r="E5" s="138" t="s">
        <v>176</v>
      </c>
      <c r="F5" s="138"/>
      <c r="G5" s="138"/>
      <c r="H5" s="138"/>
      <c r="I5" s="138"/>
      <c r="J5" s="138"/>
      <c r="K5" s="138"/>
      <c r="L5" s="138"/>
    </row>
    <row r="6" spans="2:12" ht="12" customHeight="1" x14ac:dyDescent="0.2">
      <c r="B6" s="15"/>
      <c r="C6" s="15"/>
      <c r="D6" s="15"/>
      <c r="E6" s="46"/>
      <c r="F6" s="46"/>
      <c r="G6" s="46"/>
      <c r="H6" s="46"/>
      <c r="I6" s="46"/>
      <c r="J6" s="140" t="s">
        <v>160</v>
      </c>
      <c r="K6" s="140"/>
      <c r="L6" s="140"/>
    </row>
    <row r="7" spans="2:12" x14ac:dyDescent="0.2">
      <c r="B7" s="12"/>
      <c r="C7" s="11" t="s">
        <v>167</v>
      </c>
      <c r="D7" s="13"/>
      <c r="E7" s="14"/>
    </row>
    <row r="8" spans="2:12" ht="6" customHeight="1" x14ac:dyDescent="0.2">
      <c r="B8" s="12"/>
      <c r="D8" s="13"/>
      <c r="E8" s="14"/>
    </row>
    <row r="9" spans="2:12" x14ac:dyDescent="0.2">
      <c r="B9" s="153" t="s">
        <v>0</v>
      </c>
      <c r="C9" s="155" t="s">
        <v>1</v>
      </c>
      <c r="D9" s="156"/>
      <c r="E9" s="159" t="s">
        <v>2</v>
      </c>
      <c r="F9" s="161" t="s">
        <v>137</v>
      </c>
      <c r="G9" s="164" t="s">
        <v>170</v>
      </c>
      <c r="H9" s="165"/>
      <c r="I9" s="162" t="s">
        <v>146</v>
      </c>
      <c r="J9" s="162"/>
      <c r="K9" s="163" t="s">
        <v>147</v>
      </c>
      <c r="L9" s="163"/>
    </row>
    <row r="10" spans="2:12" x14ac:dyDescent="0.2">
      <c r="B10" s="154"/>
      <c r="C10" s="157"/>
      <c r="D10" s="158"/>
      <c r="E10" s="160"/>
      <c r="F10" s="161"/>
      <c r="G10" s="54"/>
      <c r="H10" s="54"/>
      <c r="I10" s="51" t="s">
        <v>148</v>
      </c>
      <c r="J10" s="51" t="s">
        <v>149</v>
      </c>
      <c r="K10" s="51" t="s">
        <v>148</v>
      </c>
      <c r="L10" s="51" t="s">
        <v>150</v>
      </c>
    </row>
    <row r="11" spans="2:12" x14ac:dyDescent="0.2">
      <c r="B11" s="47">
        <v>0</v>
      </c>
      <c r="C11" s="141">
        <v>1</v>
      </c>
      <c r="D11" s="141"/>
      <c r="E11" s="47">
        <v>2</v>
      </c>
      <c r="F11" s="47">
        <v>3</v>
      </c>
      <c r="G11" s="47"/>
      <c r="H11" s="47"/>
      <c r="I11" s="34">
        <v>4</v>
      </c>
      <c r="J11" s="34">
        <v>5</v>
      </c>
      <c r="K11" s="34">
        <v>6</v>
      </c>
      <c r="L11" s="34">
        <v>7</v>
      </c>
    </row>
    <row r="12" spans="2:12" x14ac:dyDescent="0.2">
      <c r="B12" s="47">
        <v>1</v>
      </c>
      <c r="C12" s="130" t="s">
        <v>3</v>
      </c>
      <c r="D12" s="130"/>
      <c r="E12" s="52" t="s">
        <v>4</v>
      </c>
      <c r="F12" s="16">
        <v>80000</v>
      </c>
      <c r="G12" s="16">
        <v>110</v>
      </c>
      <c r="H12" s="16">
        <f>G12*F12</f>
        <v>8800000</v>
      </c>
      <c r="I12" s="32"/>
      <c r="J12" s="33">
        <f>I12*F12</f>
        <v>0</v>
      </c>
      <c r="K12" s="33">
        <f>G12+I12</f>
        <v>110</v>
      </c>
      <c r="L12" s="33">
        <f>K12*F12</f>
        <v>8800000</v>
      </c>
    </row>
    <row r="13" spans="2:12" x14ac:dyDescent="0.2">
      <c r="B13" s="47">
        <v>2</v>
      </c>
      <c r="C13" s="136" t="s">
        <v>5</v>
      </c>
      <c r="D13" s="136"/>
      <c r="E13" s="52" t="s">
        <v>6</v>
      </c>
      <c r="F13" s="16">
        <v>80000</v>
      </c>
      <c r="G13" s="16">
        <v>40</v>
      </c>
      <c r="H13" s="16">
        <f t="shared" ref="H13:H16" si="0">G13*F13</f>
        <v>3200000</v>
      </c>
      <c r="I13" s="32"/>
      <c r="J13" s="33">
        <f>I13*F13</f>
        <v>0</v>
      </c>
      <c r="K13" s="33">
        <f t="shared" ref="K13:K16" si="1">G13+I13</f>
        <v>40</v>
      </c>
      <c r="L13" s="33">
        <f t="shared" ref="L13:L16" si="2">K13*F13</f>
        <v>3200000</v>
      </c>
    </row>
    <row r="14" spans="2:12" x14ac:dyDescent="0.2">
      <c r="B14" s="47">
        <v>3</v>
      </c>
      <c r="C14" s="136" t="s">
        <v>7</v>
      </c>
      <c r="D14" s="136"/>
      <c r="E14" s="52" t="s">
        <v>4</v>
      </c>
      <c r="F14" s="16">
        <v>80000</v>
      </c>
      <c r="G14" s="16">
        <v>286</v>
      </c>
      <c r="H14" s="16">
        <f t="shared" si="0"/>
        <v>22880000</v>
      </c>
      <c r="I14" s="32"/>
      <c r="J14" s="33">
        <f>I14*F14</f>
        <v>0</v>
      </c>
      <c r="K14" s="33">
        <f t="shared" si="1"/>
        <v>286</v>
      </c>
      <c r="L14" s="33">
        <f t="shared" si="2"/>
        <v>22880000</v>
      </c>
    </row>
    <row r="15" spans="2:12" ht="12.75" customHeight="1" x14ac:dyDescent="0.2">
      <c r="B15" s="47">
        <v>4</v>
      </c>
      <c r="C15" s="130" t="s">
        <v>8</v>
      </c>
      <c r="D15" s="130"/>
      <c r="E15" s="52" t="s">
        <v>4</v>
      </c>
      <c r="F15" s="16">
        <v>80000</v>
      </c>
      <c r="G15" s="16">
        <v>225</v>
      </c>
      <c r="H15" s="16">
        <f t="shared" si="0"/>
        <v>18000000</v>
      </c>
      <c r="I15" s="32"/>
      <c r="J15" s="33">
        <f>I15*F15</f>
        <v>0</v>
      </c>
      <c r="K15" s="33">
        <f t="shared" si="1"/>
        <v>225</v>
      </c>
      <c r="L15" s="33">
        <f t="shared" si="2"/>
        <v>18000000</v>
      </c>
    </row>
    <row r="16" spans="2:12" ht="13.5" customHeight="1" x14ac:dyDescent="0.2">
      <c r="B16" s="47">
        <v>5</v>
      </c>
      <c r="C16" s="130" t="s">
        <v>9</v>
      </c>
      <c r="D16" s="130"/>
      <c r="E16" s="52" t="s">
        <v>4</v>
      </c>
      <c r="F16" s="16">
        <v>80000</v>
      </c>
      <c r="G16" s="16">
        <v>0</v>
      </c>
      <c r="H16" s="16">
        <f t="shared" si="0"/>
        <v>0</v>
      </c>
      <c r="I16" s="32"/>
      <c r="J16" s="33">
        <f>I16*F16</f>
        <v>0</v>
      </c>
      <c r="K16" s="33">
        <f t="shared" si="1"/>
        <v>0</v>
      </c>
      <c r="L16" s="33">
        <f t="shared" si="2"/>
        <v>0</v>
      </c>
    </row>
    <row r="17" spans="2:12" x14ac:dyDescent="0.2">
      <c r="B17" s="47"/>
      <c r="C17" s="128" t="s">
        <v>121</v>
      </c>
      <c r="D17" s="128"/>
      <c r="E17" s="3"/>
      <c r="F17" s="18"/>
      <c r="G17" s="18"/>
      <c r="H17" s="36">
        <f>SUM(H12:H16)</f>
        <v>52880000</v>
      </c>
      <c r="I17" s="35"/>
      <c r="J17" s="36">
        <f>SUM(J12:J16)</f>
        <v>0</v>
      </c>
      <c r="K17" s="35"/>
      <c r="L17" s="36">
        <f>SUM(L12:L16)</f>
        <v>52880000</v>
      </c>
    </row>
    <row r="18" spans="2:12" x14ac:dyDescent="0.2">
      <c r="B18" s="47">
        <v>6</v>
      </c>
      <c r="C18" s="130" t="s">
        <v>10</v>
      </c>
      <c r="D18" s="130"/>
      <c r="E18" s="52" t="s">
        <v>11</v>
      </c>
      <c r="F18" s="16">
        <v>10000</v>
      </c>
      <c r="G18" s="16">
        <v>339</v>
      </c>
      <c r="H18" s="16">
        <f>G18*F18</f>
        <v>3390000</v>
      </c>
      <c r="I18" s="32"/>
      <c r="J18" s="33">
        <f t="shared" ref="J18:J28" si="3">I18*F18</f>
        <v>0</v>
      </c>
      <c r="K18" s="33">
        <f>I18+G18</f>
        <v>339</v>
      </c>
      <c r="L18" s="55">
        <f>K18*F18</f>
        <v>3390000</v>
      </c>
    </row>
    <row r="19" spans="2:12" x14ac:dyDescent="0.2">
      <c r="B19" s="47">
        <v>7</v>
      </c>
      <c r="C19" s="130" t="s">
        <v>12</v>
      </c>
      <c r="D19" s="130"/>
      <c r="E19" s="52" t="s">
        <v>11</v>
      </c>
      <c r="F19" s="16">
        <v>30000</v>
      </c>
      <c r="G19" s="16">
        <v>2388.3000000000002</v>
      </c>
      <c r="H19" s="16">
        <f t="shared" ref="H19:H28" si="4">G19*F19</f>
        <v>71649000</v>
      </c>
      <c r="I19" s="32">
        <v>661.7</v>
      </c>
      <c r="J19" s="55">
        <f t="shared" si="3"/>
        <v>19851000</v>
      </c>
      <c r="K19" s="55">
        <f t="shared" ref="K19:K28" si="5">I19+G19</f>
        <v>3050</v>
      </c>
      <c r="L19" s="55">
        <f t="shared" ref="L19:L28" si="6">K19*F19</f>
        <v>91500000</v>
      </c>
    </row>
    <row r="20" spans="2:12" x14ac:dyDescent="0.2">
      <c r="B20" s="47">
        <v>8</v>
      </c>
      <c r="C20" s="130" t="s">
        <v>13</v>
      </c>
      <c r="D20" s="130"/>
      <c r="E20" s="52" t="s">
        <v>11</v>
      </c>
      <c r="F20" s="16">
        <v>35000</v>
      </c>
      <c r="G20" s="16">
        <v>510</v>
      </c>
      <c r="H20" s="16">
        <f t="shared" si="4"/>
        <v>17850000</v>
      </c>
      <c r="I20" s="32">
        <v>100</v>
      </c>
      <c r="J20" s="55">
        <f t="shared" si="3"/>
        <v>3500000</v>
      </c>
      <c r="K20" s="33">
        <f t="shared" si="5"/>
        <v>610</v>
      </c>
      <c r="L20" s="55">
        <f t="shared" si="6"/>
        <v>21350000</v>
      </c>
    </row>
    <row r="21" spans="2:12" x14ac:dyDescent="0.2">
      <c r="B21" s="47">
        <v>9</v>
      </c>
      <c r="C21" s="130" t="s">
        <v>14</v>
      </c>
      <c r="D21" s="130"/>
      <c r="E21" s="52" t="s">
        <v>15</v>
      </c>
      <c r="F21" s="17">
        <v>40000</v>
      </c>
      <c r="G21" s="17">
        <v>467</v>
      </c>
      <c r="H21" s="16">
        <f t="shared" si="4"/>
        <v>18680000</v>
      </c>
      <c r="I21" s="32">
        <v>105</v>
      </c>
      <c r="J21" s="55">
        <f t="shared" si="3"/>
        <v>4200000</v>
      </c>
      <c r="K21" s="33">
        <f t="shared" si="5"/>
        <v>572</v>
      </c>
      <c r="L21" s="55">
        <f t="shared" si="6"/>
        <v>22880000</v>
      </c>
    </row>
    <row r="22" spans="2:12" x14ac:dyDescent="0.2">
      <c r="B22" s="47">
        <v>10</v>
      </c>
      <c r="C22" s="130" t="s">
        <v>16</v>
      </c>
      <c r="D22" s="130"/>
      <c r="E22" s="52" t="s">
        <v>17</v>
      </c>
      <c r="F22" s="16">
        <v>40000</v>
      </c>
      <c r="G22" s="16">
        <v>204</v>
      </c>
      <c r="H22" s="16">
        <f t="shared" si="4"/>
        <v>8160000</v>
      </c>
      <c r="I22" s="32">
        <v>123</v>
      </c>
      <c r="J22" s="55">
        <f t="shared" si="3"/>
        <v>4920000</v>
      </c>
      <c r="K22" s="33">
        <f t="shared" si="5"/>
        <v>327</v>
      </c>
      <c r="L22" s="55">
        <f t="shared" si="6"/>
        <v>13080000</v>
      </c>
    </row>
    <row r="23" spans="2:12" x14ac:dyDescent="0.2">
      <c r="B23" s="47">
        <v>11</v>
      </c>
      <c r="C23" s="130" t="s">
        <v>18</v>
      </c>
      <c r="D23" s="130"/>
      <c r="E23" s="52" t="s">
        <v>19</v>
      </c>
      <c r="F23" s="16">
        <v>200000</v>
      </c>
      <c r="G23" s="16">
        <v>0</v>
      </c>
      <c r="H23" s="16">
        <f t="shared" si="4"/>
        <v>0</v>
      </c>
      <c r="I23" s="32">
        <v>20</v>
      </c>
      <c r="J23" s="55">
        <f t="shared" si="3"/>
        <v>4000000</v>
      </c>
      <c r="K23" s="33">
        <f t="shared" si="5"/>
        <v>20</v>
      </c>
      <c r="L23" s="55">
        <f t="shared" si="6"/>
        <v>4000000</v>
      </c>
    </row>
    <row r="24" spans="2:12" x14ac:dyDescent="0.2">
      <c r="B24" s="47">
        <v>12</v>
      </c>
      <c r="C24" s="130" t="s">
        <v>20</v>
      </c>
      <c r="D24" s="130"/>
      <c r="E24" s="52" t="s">
        <v>15</v>
      </c>
      <c r="F24" s="16">
        <v>2000000</v>
      </c>
      <c r="G24" s="16">
        <v>0</v>
      </c>
      <c r="H24" s="16">
        <f t="shared" si="4"/>
        <v>0</v>
      </c>
      <c r="I24" s="32">
        <v>2</v>
      </c>
      <c r="J24" s="55">
        <f t="shared" si="3"/>
        <v>4000000</v>
      </c>
      <c r="K24" s="33">
        <f t="shared" si="5"/>
        <v>2</v>
      </c>
      <c r="L24" s="55">
        <f t="shared" si="6"/>
        <v>4000000</v>
      </c>
    </row>
    <row r="25" spans="2:12" x14ac:dyDescent="0.2">
      <c r="B25" s="47">
        <v>13</v>
      </c>
      <c r="C25" s="130" t="s">
        <v>21</v>
      </c>
      <c r="D25" s="130"/>
      <c r="E25" s="52" t="s">
        <v>11</v>
      </c>
      <c r="F25" s="16">
        <v>40000</v>
      </c>
      <c r="G25" s="16">
        <v>23</v>
      </c>
      <c r="H25" s="16">
        <f t="shared" si="4"/>
        <v>920000</v>
      </c>
      <c r="I25" s="32">
        <v>7</v>
      </c>
      <c r="J25" s="55">
        <f t="shared" si="3"/>
        <v>280000</v>
      </c>
      <c r="K25" s="33">
        <f t="shared" si="5"/>
        <v>30</v>
      </c>
      <c r="L25" s="55">
        <f t="shared" si="6"/>
        <v>1200000</v>
      </c>
    </row>
    <row r="26" spans="2:12" x14ac:dyDescent="0.2">
      <c r="B26" s="47">
        <v>14</v>
      </c>
      <c r="C26" s="130" t="s">
        <v>22</v>
      </c>
      <c r="D26" s="130"/>
      <c r="E26" s="52" t="s">
        <v>17</v>
      </c>
      <c r="F26" s="16">
        <v>96000</v>
      </c>
      <c r="G26" s="16">
        <v>0</v>
      </c>
      <c r="H26" s="16">
        <f t="shared" si="4"/>
        <v>0</v>
      </c>
      <c r="I26" s="32"/>
      <c r="J26" s="55">
        <f t="shared" si="3"/>
        <v>0</v>
      </c>
      <c r="K26" s="33">
        <f t="shared" si="5"/>
        <v>0</v>
      </c>
      <c r="L26" s="55">
        <f t="shared" si="6"/>
        <v>0</v>
      </c>
    </row>
    <row r="27" spans="2:12" x14ac:dyDescent="0.2">
      <c r="B27" s="47">
        <v>15</v>
      </c>
      <c r="C27" s="130" t="s">
        <v>23</v>
      </c>
      <c r="D27" s="130"/>
      <c r="E27" s="52" t="s">
        <v>131</v>
      </c>
      <c r="F27" s="16">
        <v>60000</v>
      </c>
      <c r="G27" s="16">
        <v>3</v>
      </c>
      <c r="H27" s="16">
        <f t="shared" si="4"/>
        <v>180000</v>
      </c>
      <c r="I27" s="32">
        <v>9</v>
      </c>
      <c r="J27" s="55">
        <f t="shared" si="3"/>
        <v>540000</v>
      </c>
      <c r="K27" s="33">
        <f t="shared" si="5"/>
        <v>12</v>
      </c>
      <c r="L27" s="55">
        <f t="shared" si="6"/>
        <v>720000</v>
      </c>
    </row>
    <row r="28" spans="2:12" x14ac:dyDescent="0.2">
      <c r="B28" s="47">
        <v>16</v>
      </c>
      <c r="C28" s="130" t="s">
        <v>24</v>
      </c>
      <c r="D28" s="130"/>
      <c r="E28" s="52" t="s">
        <v>25</v>
      </c>
      <c r="F28" s="16">
        <v>120000</v>
      </c>
      <c r="G28" s="16">
        <v>0</v>
      </c>
      <c r="H28" s="16">
        <f t="shared" si="4"/>
        <v>0</v>
      </c>
      <c r="I28" s="32"/>
      <c r="J28" s="61">
        <f t="shared" si="3"/>
        <v>0</v>
      </c>
      <c r="K28" s="33">
        <f t="shared" si="5"/>
        <v>0</v>
      </c>
      <c r="L28" s="55">
        <f t="shared" si="6"/>
        <v>0</v>
      </c>
    </row>
    <row r="29" spans="2:12" ht="15" customHeight="1" x14ac:dyDescent="0.2">
      <c r="B29" s="47"/>
      <c r="C29" s="128" t="s">
        <v>122</v>
      </c>
      <c r="D29" s="128"/>
      <c r="E29" s="3"/>
      <c r="F29" s="37"/>
      <c r="G29" s="37"/>
      <c r="H29" s="37">
        <f>SUM(H18:H28)</f>
        <v>120829000</v>
      </c>
      <c r="I29" s="35"/>
      <c r="J29" s="36">
        <f>SUM(J18:J28)</f>
        <v>41291000</v>
      </c>
      <c r="K29" s="35"/>
      <c r="L29" s="36">
        <f>SUM(L18:L28)</f>
        <v>162120000</v>
      </c>
    </row>
    <row r="30" spans="2:12" hidden="1" x14ac:dyDescent="0.2">
      <c r="B30" s="47">
        <v>17</v>
      </c>
      <c r="C30" s="130" t="s">
        <v>26</v>
      </c>
      <c r="D30" s="130"/>
      <c r="E30" s="4" t="s">
        <v>27</v>
      </c>
      <c r="F30" s="16">
        <v>18000</v>
      </c>
      <c r="G30" s="16">
        <v>0</v>
      </c>
      <c r="H30" s="16"/>
      <c r="I30" s="32"/>
      <c r="J30" s="61">
        <f t="shared" ref="J30:J35" si="7">I30*F30</f>
        <v>0</v>
      </c>
      <c r="K30" s="33">
        <f>I30+G30</f>
        <v>0</v>
      </c>
      <c r="L30" s="33">
        <f>K30*F30</f>
        <v>0</v>
      </c>
    </row>
    <row r="31" spans="2:12" hidden="1" x14ac:dyDescent="0.2">
      <c r="B31" s="47">
        <v>18</v>
      </c>
      <c r="C31" s="130" t="s">
        <v>28</v>
      </c>
      <c r="D31" s="130"/>
      <c r="E31" s="4" t="s">
        <v>29</v>
      </c>
      <c r="F31" s="16">
        <v>17000</v>
      </c>
      <c r="G31" s="16">
        <v>0</v>
      </c>
      <c r="H31" s="16"/>
      <c r="I31" s="32"/>
      <c r="J31" s="61">
        <f t="shared" si="7"/>
        <v>0</v>
      </c>
      <c r="K31" s="33">
        <f t="shared" ref="K31:K35" si="8">I31+G31</f>
        <v>0</v>
      </c>
      <c r="L31" s="33">
        <f t="shared" ref="L31:L35" si="9">K31*F31</f>
        <v>0</v>
      </c>
    </row>
    <row r="32" spans="2:12" hidden="1" x14ac:dyDescent="0.2">
      <c r="B32" s="47">
        <v>19</v>
      </c>
      <c r="C32" s="130" t="s">
        <v>30</v>
      </c>
      <c r="D32" s="130"/>
      <c r="E32" s="4" t="s">
        <v>27</v>
      </c>
      <c r="F32" s="16">
        <v>7500</v>
      </c>
      <c r="G32" s="16">
        <v>0</v>
      </c>
      <c r="H32" s="16"/>
      <c r="I32" s="32"/>
      <c r="J32" s="61">
        <f t="shared" si="7"/>
        <v>0</v>
      </c>
      <c r="K32" s="33">
        <f t="shared" si="8"/>
        <v>0</v>
      </c>
      <c r="L32" s="33">
        <f t="shared" si="9"/>
        <v>0</v>
      </c>
    </row>
    <row r="33" spans="2:12" hidden="1" x14ac:dyDescent="0.2">
      <c r="B33" s="47">
        <v>20</v>
      </c>
      <c r="C33" s="130" t="s">
        <v>31</v>
      </c>
      <c r="D33" s="130"/>
      <c r="E33" s="4" t="s">
        <v>29</v>
      </c>
      <c r="F33" s="16">
        <v>180000</v>
      </c>
      <c r="G33" s="16">
        <v>0</v>
      </c>
      <c r="H33" s="16"/>
      <c r="I33" s="32"/>
      <c r="J33" s="61">
        <f t="shared" si="7"/>
        <v>0</v>
      </c>
      <c r="K33" s="33">
        <f t="shared" si="8"/>
        <v>0</v>
      </c>
      <c r="L33" s="33">
        <f t="shared" si="9"/>
        <v>0</v>
      </c>
    </row>
    <row r="34" spans="2:12" hidden="1" x14ac:dyDescent="0.2">
      <c r="B34" s="47">
        <v>21</v>
      </c>
      <c r="C34" s="130" t="s">
        <v>32</v>
      </c>
      <c r="D34" s="130"/>
      <c r="E34" s="4" t="s">
        <v>33</v>
      </c>
      <c r="F34" s="16">
        <v>2000000</v>
      </c>
      <c r="G34" s="16">
        <v>0</v>
      </c>
      <c r="H34" s="16"/>
      <c r="I34" s="32"/>
      <c r="J34" s="61">
        <f t="shared" si="7"/>
        <v>0</v>
      </c>
      <c r="K34" s="33">
        <f t="shared" si="8"/>
        <v>0</v>
      </c>
      <c r="L34" s="33">
        <f t="shared" si="9"/>
        <v>0</v>
      </c>
    </row>
    <row r="35" spans="2:12" x14ac:dyDescent="0.2">
      <c r="B35" s="47">
        <v>22</v>
      </c>
      <c r="C35" s="130" t="s">
        <v>34</v>
      </c>
      <c r="D35" s="130"/>
      <c r="E35" s="4" t="s">
        <v>15</v>
      </c>
      <c r="F35" s="16">
        <v>350000</v>
      </c>
      <c r="G35" s="16">
        <v>24</v>
      </c>
      <c r="H35" s="16">
        <f>G35*F35</f>
        <v>8400000</v>
      </c>
      <c r="I35" s="32">
        <v>8</v>
      </c>
      <c r="J35" s="55">
        <f t="shared" si="7"/>
        <v>2800000</v>
      </c>
      <c r="K35" s="33">
        <f t="shared" si="8"/>
        <v>32</v>
      </c>
      <c r="L35" s="33">
        <f t="shared" si="9"/>
        <v>11200000</v>
      </c>
    </row>
    <row r="36" spans="2:12" x14ac:dyDescent="0.2">
      <c r="B36" s="47"/>
      <c r="C36" s="128" t="s">
        <v>123</v>
      </c>
      <c r="D36" s="128"/>
      <c r="E36" s="3"/>
      <c r="F36" s="37"/>
      <c r="G36" s="37"/>
      <c r="H36" s="37">
        <f>SUM(H30:H35)</f>
        <v>8400000</v>
      </c>
      <c r="I36" s="35"/>
      <c r="J36" s="36">
        <f>SUM(J30:J35)</f>
        <v>2800000</v>
      </c>
      <c r="K36" s="35"/>
      <c r="L36" s="36">
        <f>SUM(L30:L35)</f>
        <v>11200000</v>
      </c>
    </row>
    <row r="37" spans="2:12" x14ac:dyDescent="0.2">
      <c r="B37" s="47">
        <v>23</v>
      </c>
      <c r="C37" s="135" t="s">
        <v>35</v>
      </c>
      <c r="D37" s="135"/>
      <c r="E37" s="5" t="s">
        <v>36</v>
      </c>
      <c r="F37" s="17">
        <v>17000</v>
      </c>
      <c r="G37" s="17">
        <v>1221</v>
      </c>
      <c r="H37" s="17">
        <f>G37*F37</f>
        <v>20757000</v>
      </c>
      <c r="I37" s="32">
        <v>299</v>
      </c>
      <c r="J37" s="55">
        <f t="shared" ref="J37:J57" si="10">I37*F37</f>
        <v>5083000</v>
      </c>
      <c r="K37" s="33">
        <f>I37+G37</f>
        <v>1520</v>
      </c>
      <c r="L37" s="55">
        <f>K37*F37</f>
        <v>25840000</v>
      </c>
    </row>
    <row r="38" spans="2:12" x14ac:dyDescent="0.2">
      <c r="B38" s="47">
        <v>24</v>
      </c>
      <c r="C38" s="135" t="s">
        <v>37</v>
      </c>
      <c r="D38" s="135"/>
      <c r="E38" s="5" t="s">
        <v>38</v>
      </c>
      <c r="F38" s="17">
        <v>64000</v>
      </c>
      <c r="G38" s="17">
        <v>0</v>
      </c>
      <c r="H38" s="17">
        <f t="shared" ref="H38:H57" si="11">G38*F38</f>
        <v>0</v>
      </c>
      <c r="I38" s="32"/>
      <c r="J38" s="55">
        <f t="shared" si="10"/>
        <v>0</v>
      </c>
      <c r="K38" s="33">
        <f t="shared" ref="K38:K57" si="12">I38+G38</f>
        <v>0</v>
      </c>
      <c r="L38" s="55">
        <f t="shared" ref="L38:L57" si="13">K38*F38</f>
        <v>0</v>
      </c>
    </row>
    <row r="39" spans="2:12" ht="11.25" customHeight="1" x14ac:dyDescent="0.2">
      <c r="B39" s="47">
        <v>25</v>
      </c>
      <c r="C39" s="135" t="s">
        <v>39</v>
      </c>
      <c r="D39" s="135"/>
      <c r="E39" s="5" t="s">
        <v>38</v>
      </c>
      <c r="F39" s="17">
        <v>58000</v>
      </c>
      <c r="G39" s="17">
        <v>0</v>
      </c>
      <c r="H39" s="17">
        <f t="shared" si="11"/>
        <v>0</v>
      </c>
      <c r="I39" s="32"/>
      <c r="J39" s="55">
        <f t="shared" si="10"/>
        <v>0</v>
      </c>
      <c r="K39" s="33">
        <f t="shared" si="12"/>
        <v>0</v>
      </c>
      <c r="L39" s="55">
        <f t="shared" si="13"/>
        <v>0</v>
      </c>
    </row>
    <row r="40" spans="2:12" x14ac:dyDescent="0.2">
      <c r="B40" s="47">
        <v>26</v>
      </c>
      <c r="C40" s="135" t="s">
        <v>40</v>
      </c>
      <c r="D40" s="135"/>
      <c r="E40" s="5" t="s">
        <v>38</v>
      </c>
      <c r="F40" s="17">
        <v>18000</v>
      </c>
      <c r="G40" s="17">
        <v>272</v>
      </c>
      <c r="H40" s="17">
        <f t="shared" si="11"/>
        <v>4896000</v>
      </c>
      <c r="I40" s="32">
        <v>104</v>
      </c>
      <c r="J40" s="55">
        <f t="shared" si="10"/>
        <v>1872000</v>
      </c>
      <c r="K40" s="33">
        <f t="shared" si="12"/>
        <v>376</v>
      </c>
      <c r="L40" s="55">
        <f t="shared" si="13"/>
        <v>6768000</v>
      </c>
    </row>
    <row r="41" spans="2:12" ht="14.25" customHeight="1" x14ac:dyDescent="0.2">
      <c r="B41" s="47">
        <v>27</v>
      </c>
      <c r="C41" s="135" t="s">
        <v>41</v>
      </c>
      <c r="D41" s="135"/>
      <c r="E41" s="5" t="s">
        <v>38</v>
      </c>
      <c r="F41" s="17">
        <v>15000</v>
      </c>
      <c r="G41" s="17">
        <v>141</v>
      </c>
      <c r="H41" s="17">
        <f t="shared" si="11"/>
        <v>2115000</v>
      </c>
      <c r="I41" s="32">
        <v>43</v>
      </c>
      <c r="J41" s="55">
        <f t="shared" si="10"/>
        <v>645000</v>
      </c>
      <c r="K41" s="33">
        <f t="shared" si="12"/>
        <v>184</v>
      </c>
      <c r="L41" s="55">
        <f t="shared" si="13"/>
        <v>2760000</v>
      </c>
    </row>
    <row r="42" spans="2:12" x14ac:dyDescent="0.2">
      <c r="B42" s="47">
        <v>28</v>
      </c>
      <c r="C42" s="135" t="s">
        <v>42</v>
      </c>
      <c r="D42" s="135"/>
      <c r="E42" s="5" t="s">
        <v>38</v>
      </c>
      <c r="F42" s="17">
        <v>12000</v>
      </c>
      <c r="G42" s="17">
        <v>12</v>
      </c>
      <c r="H42" s="17">
        <f t="shared" si="11"/>
        <v>144000</v>
      </c>
      <c r="I42" s="32">
        <v>6</v>
      </c>
      <c r="J42" s="55">
        <f t="shared" si="10"/>
        <v>72000</v>
      </c>
      <c r="K42" s="33">
        <f t="shared" si="12"/>
        <v>18</v>
      </c>
      <c r="L42" s="55">
        <f t="shared" si="13"/>
        <v>216000</v>
      </c>
    </row>
    <row r="43" spans="2:12" ht="13.5" customHeight="1" x14ac:dyDescent="0.2">
      <c r="B43" s="47">
        <v>29</v>
      </c>
      <c r="C43" s="135" t="s">
        <v>43</v>
      </c>
      <c r="D43" s="135"/>
      <c r="E43" s="5" t="s">
        <v>38</v>
      </c>
      <c r="F43" s="17">
        <v>12000</v>
      </c>
      <c r="G43" s="17">
        <v>65</v>
      </c>
      <c r="H43" s="17">
        <f t="shared" si="11"/>
        <v>780000</v>
      </c>
      <c r="I43" s="32">
        <v>20</v>
      </c>
      <c r="J43" s="55">
        <f t="shared" si="10"/>
        <v>240000</v>
      </c>
      <c r="K43" s="33">
        <f t="shared" si="12"/>
        <v>85</v>
      </c>
      <c r="L43" s="55">
        <f t="shared" si="13"/>
        <v>1020000</v>
      </c>
    </row>
    <row r="44" spans="2:12" ht="12.75" customHeight="1" x14ac:dyDescent="0.2">
      <c r="B44" s="47">
        <v>30</v>
      </c>
      <c r="C44" s="135" t="s">
        <v>44</v>
      </c>
      <c r="D44" s="135"/>
      <c r="E44" s="5" t="s">
        <v>38</v>
      </c>
      <c r="F44" s="17">
        <v>12000</v>
      </c>
      <c r="G44" s="17">
        <v>65</v>
      </c>
      <c r="H44" s="17">
        <f t="shared" si="11"/>
        <v>780000</v>
      </c>
      <c r="I44" s="32"/>
      <c r="J44" s="55">
        <f t="shared" si="10"/>
        <v>0</v>
      </c>
      <c r="K44" s="33">
        <f t="shared" si="12"/>
        <v>65</v>
      </c>
      <c r="L44" s="55">
        <f t="shared" si="13"/>
        <v>780000</v>
      </c>
    </row>
    <row r="45" spans="2:12" ht="11.25" customHeight="1" x14ac:dyDescent="0.2">
      <c r="B45" s="47">
        <v>31</v>
      </c>
      <c r="C45" s="135" t="s">
        <v>45</v>
      </c>
      <c r="D45" s="135"/>
      <c r="E45" s="5" t="s">
        <v>38</v>
      </c>
      <c r="F45" s="17">
        <v>8000</v>
      </c>
      <c r="G45" s="17">
        <v>40</v>
      </c>
      <c r="H45" s="17">
        <f t="shared" si="11"/>
        <v>320000</v>
      </c>
      <c r="I45" s="32"/>
      <c r="J45" s="55">
        <f t="shared" si="10"/>
        <v>0</v>
      </c>
      <c r="K45" s="33">
        <f t="shared" si="12"/>
        <v>40</v>
      </c>
      <c r="L45" s="55">
        <f t="shared" si="13"/>
        <v>320000</v>
      </c>
    </row>
    <row r="46" spans="2:12" ht="12.75" customHeight="1" x14ac:dyDescent="0.2">
      <c r="B46" s="47">
        <v>32</v>
      </c>
      <c r="C46" s="134" t="s">
        <v>46</v>
      </c>
      <c r="D46" s="134"/>
      <c r="E46" s="7" t="s">
        <v>38</v>
      </c>
      <c r="F46" s="56">
        <v>96000</v>
      </c>
      <c r="G46" s="56">
        <v>242</v>
      </c>
      <c r="H46" s="56">
        <f t="shared" si="11"/>
        <v>23232000</v>
      </c>
      <c r="I46" s="57">
        <v>42</v>
      </c>
      <c r="J46" s="59">
        <f t="shared" si="10"/>
        <v>4032000</v>
      </c>
      <c r="K46" s="58">
        <f t="shared" si="12"/>
        <v>284</v>
      </c>
      <c r="L46" s="59">
        <f t="shared" si="13"/>
        <v>27264000</v>
      </c>
    </row>
    <row r="47" spans="2:12" ht="12.75" customHeight="1" x14ac:dyDescent="0.2">
      <c r="B47" s="47">
        <v>33</v>
      </c>
      <c r="C47" s="135" t="s">
        <v>47</v>
      </c>
      <c r="D47" s="135"/>
      <c r="E47" s="5" t="s">
        <v>38</v>
      </c>
      <c r="F47" s="17">
        <v>20000</v>
      </c>
      <c r="G47" s="17">
        <v>0</v>
      </c>
      <c r="H47" s="17">
        <f t="shared" si="11"/>
        <v>0</v>
      </c>
      <c r="I47" s="32">
        <v>20</v>
      </c>
      <c r="J47" s="55">
        <f t="shared" si="10"/>
        <v>400000</v>
      </c>
      <c r="K47" s="33">
        <f t="shared" si="12"/>
        <v>20</v>
      </c>
      <c r="L47" s="55">
        <f t="shared" si="13"/>
        <v>400000</v>
      </c>
    </row>
    <row r="48" spans="2:12" x14ac:dyDescent="0.2">
      <c r="B48" s="47">
        <v>34</v>
      </c>
      <c r="C48" s="135" t="s">
        <v>48</v>
      </c>
      <c r="D48" s="135"/>
      <c r="E48" s="5" t="s">
        <v>38</v>
      </c>
      <c r="F48" s="17">
        <v>18000</v>
      </c>
      <c r="G48" s="17">
        <v>0</v>
      </c>
      <c r="H48" s="17">
        <f t="shared" si="11"/>
        <v>0</v>
      </c>
      <c r="I48" s="32">
        <v>43</v>
      </c>
      <c r="J48" s="55">
        <f t="shared" si="10"/>
        <v>774000</v>
      </c>
      <c r="K48" s="33">
        <f t="shared" si="12"/>
        <v>43</v>
      </c>
      <c r="L48" s="55">
        <f t="shared" si="13"/>
        <v>774000</v>
      </c>
    </row>
    <row r="49" spans="2:12" ht="12.75" customHeight="1" x14ac:dyDescent="0.2">
      <c r="B49" s="47">
        <v>35</v>
      </c>
      <c r="C49" s="135" t="s">
        <v>49</v>
      </c>
      <c r="D49" s="135"/>
      <c r="E49" s="5" t="s">
        <v>38</v>
      </c>
      <c r="F49" s="17">
        <v>16000</v>
      </c>
      <c r="G49" s="17">
        <v>38</v>
      </c>
      <c r="H49" s="17">
        <f t="shared" si="11"/>
        <v>608000</v>
      </c>
      <c r="I49" s="32">
        <v>8</v>
      </c>
      <c r="J49" s="55">
        <f t="shared" si="10"/>
        <v>128000</v>
      </c>
      <c r="K49" s="33">
        <f t="shared" si="12"/>
        <v>46</v>
      </c>
      <c r="L49" s="55">
        <f t="shared" si="13"/>
        <v>736000</v>
      </c>
    </row>
    <row r="50" spans="2:12" x14ac:dyDescent="0.2">
      <c r="B50" s="47">
        <v>36</v>
      </c>
      <c r="C50" s="135" t="s">
        <v>50</v>
      </c>
      <c r="D50" s="135"/>
      <c r="E50" s="5" t="s">
        <v>38</v>
      </c>
      <c r="F50" s="17">
        <v>20000</v>
      </c>
      <c r="G50" s="17">
        <v>58</v>
      </c>
      <c r="H50" s="17">
        <f t="shared" si="11"/>
        <v>1160000</v>
      </c>
      <c r="I50" s="32">
        <v>5</v>
      </c>
      <c r="J50" s="55">
        <f t="shared" si="10"/>
        <v>100000</v>
      </c>
      <c r="K50" s="33">
        <f t="shared" si="12"/>
        <v>63</v>
      </c>
      <c r="L50" s="55">
        <f t="shared" si="13"/>
        <v>1260000</v>
      </c>
    </row>
    <row r="51" spans="2:12" ht="12.75" customHeight="1" x14ac:dyDescent="0.2">
      <c r="B51" s="47">
        <v>37</v>
      </c>
      <c r="C51" s="135" t="s">
        <v>51</v>
      </c>
      <c r="D51" s="135"/>
      <c r="E51" s="5" t="s">
        <v>38</v>
      </c>
      <c r="F51" s="17">
        <v>10000</v>
      </c>
      <c r="G51" s="17">
        <v>12</v>
      </c>
      <c r="H51" s="17">
        <f t="shared" si="11"/>
        <v>120000</v>
      </c>
      <c r="I51" s="32">
        <v>5</v>
      </c>
      <c r="J51" s="55">
        <f t="shared" si="10"/>
        <v>50000</v>
      </c>
      <c r="K51" s="33">
        <f t="shared" si="12"/>
        <v>17</v>
      </c>
      <c r="L51" s="55">
        <f t="shared" si="13"/>
        <v>170000</v>
      </c>
    </row>
    <row r="52" spans="2:12" ht="12" customHeight="1" x14ac:dyDescent="0.2">
      <c r="B52" s="47">
        <v>38</v>
      </c>
      <c r="C52" s="135" t="s">
        <v>52</v>
      </c>
      <c r="D52" s="135"/>
      <c r="E52" s="5" t="s">
        <v>38</v>
      </c>
      <c r="F52" s="17">
        <v>20000</v>
      </c>
      <c r="G52" s="17">
        <v>16</v>
      </c>
      <c r="H52" s="17">
        <f t="shared" si="11"/>
        <v>320000</v>
      </c>
      <c r="I52" s="32"/>
      <c r="J52" s="55">
        <f t="shared" si="10"/>
        <v>0</v>
      </c>
      <c r="K52" s="33">
        <f t="shared" si="12"/>
        <v>16</v>
      </c>
      <c r="L52" s="55">
        <f t="shared" si="13"/>
        <v>320000</v>
      </c>
    </row>
    <row r="53" spans="2:12" ht="12.75" hidden="1" customHeight="1" x14ac:dyDescent="0.2">
      <c r="B53" s="47">
        <v>39</v>
      </c>
      <c r="C53" s="135" t="s">
        <v>53</v>
      </c>
      <c r="D53" s="135"/>
      <c r="E53" s="5" t="s">
        <v>36</v>
      </c>
      <c r="F53" s="17">
        <v>22000</v>
      </c>
      <c r="G53" s="17">
        <v>0</v>
      </c>
      <c r="H53" s="17">
        <f t="shared" si="11"/>
        <v>0</v>
      </c>
      <c r="I53" s="32"/>
      <c r="J53" s="55">
        <f t="shared" si="10"/>
        <v>0</v>
      </c>
      <c r="K53" s="33">
        <f t="shared" si="12"/>
        <v>0</v>
      </c>
      <c r="L53" s="55">
        <f t="shared" si="13"/>
        <v>0</v>
      </c>
    </row>
    <row r="54" spans="2:12" ht="11.25" hidden="1" customHeight="1" x14ac:dyDescent="0.2">
      <c r="B54" s="47">
        <v>40</v>
      </c>
      <c r="C54" s="135" t="s">
        <v>54</v>
      </c>
      <c r="D54" s="135"/>
      <c r="E54" s="5" t="s">
        <v>36</v>
      </c>
      <c r="F54" s="17">
        <v>20000</v>
      </c>
      <c r="G54" s="17">
        <v>0</v>
      </c>
      <c r="H54" s="17">
        <f t="shared" si="11"/>
        <v>0</v>
      </c>
      <c r="I54" s="32"/>
      <c r="J54" s="55">
        <f t="shared" si="10"/>
        <v>0</v>
      </c>
      <c r="K54" s="33">
        <f t="shared" si="12"/>
        <v>0</v>
      </c>
      <c r="L54" s="55">
        <f t="shared" si="13"/>
        <v>0</v>
      </c>
    </row>
    <row r="55" spans="2:12" ht="12" hidden="1" customHeight="1" x14ac:dyDescent="0.2">
      <c r="B55" s="47">
        <v>41</v>
      </c>
      <c r="C55" s="135" t="s">
        <v>55</v>
      </c>
      <c r="D55" s="135"/>
      <c r="E55" s="5" t="s">
        <v>36</v>
      </c>
      <c r="F55" s="17">
        <v>12000</v>
      </c>
      <c r="G55" s="17">
        <v>0</v>
      </c>
      <c r="H55" s="17">
        <f t="shared" si="11"/>
        <v>0</v>
      </c>
      <c r="I55" s="32"/>
      <c r="J55" s="55">
        <f t="shared" si="10"/>
        <v>0</v>
      </c>
      <c r="K55" s="33">
        <f t="shared" si="12"/>
        <v>0</v>
      </c>
      <c r="L55" s="55">
        <f t="shared" si="13"/>
        <v>0</v>
      </c>
    </row>
    <row r="56" spans="2:12" hidden="1" x14ac:dyDescent="0.2">
      <c r="B56" s="47">
        <v>42</v>
      </c>
      <c r="C56" s="135" t="s">
        <v>56</v>
      </c>
      <c r="D56" s="135"/>
      <c r="E56" s="5" t="s">
        <v>36</v>
      </c>
      <c r="F56" s="17">
        <v>15000</v>
      </c>
      <c r="G56" s="17">
        <v>0</v>
      </c>
      <c r="H56" s="17">
        <f t="shared" si="11"/>
        <v>0</v>
      </c>
      <c r="I56" s="32"/>
      <c r="J56" s="55">
        <f t="shared" si="10"/>
        <v>0</v>
      </c>
      <c r="K56" s="33">
        <f t="shared" si="12"/>
        <v>0</v>
      </c>
      <c r="L56" s="55">
        <f t="shared" si="13"/>
        <v>0</v>
      </c>
    </row>
    <row r="57" spans="2:12" ht="13.5" hidden="1" customHeight="1" x14ac:dyDescent="0.2">
      <c r="B57" s="47">
        <v>43</v>
      </c>
      <c r="C57" s="135" t="s">
        <v>57</v>
      </c>
      <c r="D57" s="135"/>
      <c r="E57" s="5" t="s">
        <v>36</v>
      </c>
      <c r="F57" s="17">
        <v>118000</v>
      </c>
      <c r="G57" s="17">
        <v>0</v>
      </c>
      <c r="H57" s="17">
        <f t="shared" si="11"/>
        <v>0</v>
      </c>
      <c r="I57" s="32"/>
      <c r="J57" s="55">
        <f t="shared" si="10"/>
        <v>0</v>
      </c>
      <c r="K57" s="33">
        <f t="shared" si="12"/>
        <v>0</v>
      </c>
      <c r="L57" s="55">
        <f t="shared" si="13"/>
        <v>0</v>
      </c>
    </row>
    <row r="58" spans="2:12" ht="15" customHeight="1" x14ac:dyDescent="0.2">
      <c r="B58" s="47"/>
      <c r="C58" s="128" t="s">
        <v>124</v>
      </c>
      <c r="D58" s="128"/>
      <c r="E58" s="3"/>
      <c r="F58" s="37"/>
      <c r="G58" s="37"/>
      <c r="H58" s="37">
        <f>SUM(H37:H57)</f>
        <v>55232000</v>
      </c>
      <c r="I58" s="35"/>
      <c r="J58" s="36">
        <f>SUM(J37:J57)</f>
        <v>13396000</v>
      </c>
      <c r="K58" s="35"/>
      <c r="L58" s="36">
        <f>SUM(L37:L57)</f>
        <v>68628000</v>
      </c>
    </row>
    <row r="59" spans="2:12" hidden="1" x14ac:dyDescent="0.2">
      <c r="B59" s="47">
        <v>44</v>
      </c>
      <c r="C59" s="130" t="s">
        <v>58</v>
      </c>
      <c r="D59" s="130"/>
      <c r="E59" s="5" t="s">
        <v>59</v>
      </c>
      <c r="F59" s="17">
        <v>550000</v>
      </c>
      <c r="G59" s="17"/>
      <c r="H59" s="17"/>
      <c r="I59" s="32"/>
      <c r="J59" s="33">
        <f>I59*F59</f>
        <v>0</v>
      </c>
      <c r="K59" s="32"/>
      <c r="L59" s="32"/>
    </row>
    <row r="60" spans="2:12" hidden="1" x14ac:dyDescent="0.2">
      <c r="B60" s="47">
        <v>45</v>
      </c>
      <c r="C60" s="130" t="s">
        <v>60</v>
      </c>
      <c r="D60" s="130"/>
      <c r="E60" s="5" t="s">
        <v>59</v>
      </c>
      <c r="F60" s="17">
        <v>900000</v>
      </c>
      <c r="G60" s="17"/>
      <c r="H60" s="17"/>
      <c r="I60" s="32"/>
      <c r="J60" s="33">
        <f>I60*F60</f>
        <v>0</v>
      </c>
      <c r="K60" s="32"/>
      <c r="L60" s="32"/>
    </row>
    <row r="61" spans="2:12" hidden="1" x14ac:dyDescent="0.2">
      <c r="B61" s="47"/>
      <c r="C61" s="128" t="s">
        <v>125</v>
      </c>
      <c r="D61" s="128"/>
      <c r="E61" s="3"/>
      <c r="F61" s="37"/>
      <c r="G61" s="37"/>
      <c r="H61" s="37"/>
      <c r="I61" s="35"/>
      <c r="J61" s="36">
        <f>SUM(J59:J60)</f>
        <v>0</v>
      </c>
      <c r="K61" s="35"/>
      <c r="L61" s="35"/>
    </row>
    <row r="62" spans="2:12" x14ac:dyDescent="0.2">
      <c r="B62" s="47"/>
      <c r="C62" s="128" t="s">
        <v>61</v>
      </c>
      <c r="D62" s="128"/>
      <c r="E62" s="3"/>
      <c r="F62" s="37"/>
      <c r="G62" s="37"/>
      <c r="H62" s="37">
        <f>H58+H29+H36</f>
        <v>184461000</v>
      </c>
      <c r="I62" s="36"/>
      <c r="J62" s="36">
        <f>J61+J58+J36+J29</f>
        <v>57487000</v>
      </c>
      <c r="K62" s="35"/>
      <c r="L62" s="36">
        <f>L61+L58+L36+L29</f>
        <v>241948000</v>
      </c>
    </row>
    <row r="63" spans="2:12" ht="13.5" customHeight="1" x14ac:dyDescent="0.2">
      <c r="B63" s="47">
        <v>46</v>
      </c>
      <c r="C63" s="130" t="s">
        <v>62</v>
      </c>
      <c r="D63" s="130"/>
      <c r="E63" s="52" t="s">
        <v>6</v>
      </c>
      <c r="F63" s="17">
        <v>80000</v>
      </c>
      <c r="G63" s="17">
        <v>40</v>
      </c>
      <c r="H63" s="17">
        <f>G63*F63</f>
        <v>3200000</v>
      </c>
      <c r="I63" s="32"/>
      <c r="J63" s="55">
        <f>I63*F63</f>
        <v>0</v>
      </c>
      <c r="K63" s="33">
        <f>G63+I63</f>
        <v>40</v>
      </c>
      <c r="L63" s="33">
        <f>K63*F63</f>
        <v>3200000</v>
      </c>
    </row>
    <row r="64" spans="2:12" x14ac:dyDescent="0.2">
      <c r="B64" s="47">
        <v>47</v>
      </c>
      <c r="C64" s="130" t="s">
        <v>63</v>
      </c>
      <c r="D64" s="130"/>
      <c r="E64" s="52" t="s">
        <v>6</v>
      </c>
      <c r="F64" s="17">
        <v>80000</v>
      </c>
      <c r="G64" s="17">
        <v>0</v>
      </c>
      <c r="H64" s="17">
        <f t="shared" ref="H64:H67" si="14">G64*F64</f>
        <v>0</v>
      </c>
      <c r="I64" s="32"/>
      <c r="J64" s="55">
        <f>I64*F64</f>
        <v>0</v>
      </c>
      <c r="K64" s="33">
        <f t="shared" ref="K64:K67" si="15">G64+I64</f>
        <v>0</v>
      </c>
      <c r="L64" s="33">
        <f t="shared" ref="L64:L67" si="16">K64*F64</f>
        <v>0</v>
      </c>
    </row>
    <row r="65" spans="2:12" x14ac:dyDescent="0.2">
      <c r="B65" s="47">
        <v>48</v>
      </c>
      <c r="C65" s="130" t="s">
        <v>64</v>
      </c>
      <c r="D65" s="130"/>
      <c r="E65" s="52" t="s">
        <v>4</v>
      </c>
      <c r="F65" s="17">
        <v>80000</v>
      </c>
      <c r="G65" s="17">
        <v>1460</v>
      </c>
      <c r="H65" s="17">
        <f t="shared" si="14"/>
        <v>116800000</v>
      </c>
      <c r="I65" s="32">
        <v>92</v>
      </c>
      <c r="J65" s="55">
        <f>I65*F65</f>
        <v>7360000</v>
      </c>
      <c r="K65" s="33">
        <f t="shared" si="15"/>
        <v>1552</v>
      </c>
      <c r="L65" s="33">
        <f t="shared" si="16"/>
        <v>124160000</v>
      </c>
    </row>
    <row r="66" spans="2:12" x14ac:dyDescent="0.2">
      <c r="B66" s="47">
        <v>49</v>
      </c>
      <c r="C66" s="130" t="s">
        <v>65</v>
      </c>
      <c r="D66" s="130"/>
      <c r="E66" s="52" t="s">
        <v>4</v>
      </c>
      <c r="F66" s="17">
        <v>29000</v>
      </c>
      <c r="G66" s="17">
        <v>911</v>
      </c>
      <c r="H66" s="17">
        <f t="shared" si="14"/>
        <v>26419000</v>
      </c>
      <c r="I66" s="32">
        <v>545</v>
      </c>
      <c r="J66" s="55">
        <f>I66*F66</f>
        <v>15805000</v>
      </c>
      <c r="K66" s="33">
        <f t="shared" si="15"/>
        <v>1456</v>
      </c>
      <c r="L66" s="33">
        <f t="shared" si="16"/>
        <v>42224000</v>
      </c>
    </row>
    <row r="67" spans="2:12" x14ac:dyDescent="0.2">
      <c r="B67" s="47">
        <v>50</v>
      </c>
      <c r="C67" s="130" t="s">
        <v>66</v>
      </c>
      <c r="D67" s="130"/>
      <c r="E67" s="52" t="s">
        <v>67</v>
      </c>
      <c r="F67" s="17">
        <v>30000</v>
      </c>
      <c r="G67" s="17">
        <v>0</v>
      </c>
      <c r="H67" s="17">
        <f t="shared" si="14"/>
        <v>0</v>
      </c>
      <c r="I67" s="32"/>
      <c r="J67" s="55">
        <f>I67*F67</f>
        <v>0</v>
      </c>
      <c r="K67" s="33">
        <f t="shared" si="15"/>
        <v>0</v>
      </c>
      <c r="L67" s="33">
        <f t="shared" si="16"/>
        <v>0</v>
      </c>
    </row>
    <row r="68" spans="2:12" x14ac:dyDescent="0.2">
      <c r="B68" s="47"/>
      <c r="C68" s="128" t="s">
        <v>126</v>
      </c>
      <c r="D68" s="128"/>
      <c r="E68" s="6"/>
      <c r="F68" s="37"/>
      <c r="G68" s="37"/>
      <c r="H68" s="37">
        <f>SUM(H63:H67)</f>
        <v>146419000</v>
      </c>
      <c r="I68" s="35"/>
      <c r="J68" s="36">
        <f>SUM(J63:J67)</f>
        <v>23165000</v>
      </c>
      <c r="K68" s="35"/>
      <c r="L68" s="36">
        <f>SUM(L63:L67)</f>
        <v>169584000</v>
      </c>
    </row>
    <row r="69" spans="2:12" x14ac:dyDescent="0.2">
      <c r="B69" s="47">
        <v>51</v>
      </c>
      <c r="C69" s="130" t="s">
        <v>68</v>
      </c>
      <c r="D69" s="130"/>
      <c r="E69" s="52" t="s">
        <v>69</v>
      </c>
      <c r="F69" s="17">
        <v>1200</v>
      </c>
      <c r="G69" s="17">
        <v>12500</v>
      </c>
      <c r="H69" s="17">
        <f>G69*F69</f>
        <v>15000000</v>
      </c>
      <c r="I69" s="32">
        <v>1000</v>
      </c>
      <c r="J69" s="55">
        <f>I69*F69</f>
        <v>1200000</v>
      </c>
      <c r="K69" s="33">
        <f>I69+G69</f>
        <v>13500</v>
      </c>
      <c r="L69" s="33">
        <f>K69*F69</f>
        <v>16200000</v>
      </c>
    </row>
    <row r="70" spans="2:12" x14ac:dyDescent="0.2">
      <c r="B70" s="47">
        <v>52</v>
      </c>
      <c r="C70" s="130" t="s">
        <v>70</v>
      </c>
      <c r="D70" s="130"/>
      <c r="E70" s="52" t="s">
        <v>69</v>
      </c>
      <c r="F70" s="17">
        <v>1200</v>
      </c>
      <c r="G70" s="17">
        <v>6400</v>
      </c>
      <c r="H70" s="17">
        <f t="shared" ref="H70:H73" si="17">G70*F70</f>
        <v>7680000</v>
      </c>
      <c r="I70" s="32">
        <v>4500</v>
      </c>
      <c r="J70" s="55">
        <f>I70*F70</f>
        <v>5400000</v>
      </c>
      <c r="K70" s="33">
        <f t="shared" ref="K70:K73" si="18">I70+G70</f>
        <v>10900</v>
      </c>
      <c r="L70" s="33">
        <f t="shared" ref="L70:L73" si="19">K70*F70</f>
        <v>13080000</v>
      </c>
    </row>
    <row r="71" spans="2:12" x14ac:dyDescent="0.2">
      <c r="B71" s="47">
        <v>53</v>
      </c>
      <c r="C71" s="130" t="s">
        <v>71</v>
      </c>
      <c r="D71" s="130"/>
      <c r="E71" s="52" t="s">
        <v>69</v>
      </c>
      <c r="F71" s="17">
        <v>1200</v>
      </c>
      <c r="G71" s="17">
        <v>10500</v>
      </c>
      <c r="H71" s="17">
        <f t="shared" si="17"/>
        <v>12600000</v>
      </c>
      <c r="I71" s="32">
        <v>2950</v>
      </c>
      <c r="J71" s="55">
        <f>I71*F71</f>
        <v>3540000</v>
      </c>
      <c r="K71" s="33">
        <f t="shared" si="18"/>
        <v>13450</v>
      </c>
      <c r="L71" s="33">
        <f t="shared" si="19"/>
        <v>16140000</v>
      </c>
    </row>
    <row r="72" spans="2:12" x14ac:dyDescent="0.2">
      <c r="B72" s="47">
        <v>54</v>
      </c>
      <c r="C72" s="130" t="s">
        <v>72</v>
      </c>
      <c r="D72" s="130"/>
      <c r="E72" s="52" t="s">
        <v>69</v>
      </c>
      <c r="F72" s="17">
        <v>1200</v>
      </c>
      <c r="G72" s="17">
        <v>9000</v>
      </c>
      <c r="H72" s="17">
        <f t="shared" si="17"/>
        <v>10800000</v>
      </c>
      <c r="I72" s="32">
        <v>3800</v>
      </c>
      <c r="J72" s="55">
        <f>I72*F72</f>
        <v>4560000</v>
      </c>
      <c r="K72" s="33">
        <f t="shared" si="18"/>
        <v>12800</v>
      </c>
      <c r="L72" s="33">
        <f t="shared" si="19"/>
        <v>15360000</v>
      </c>
    </row>
    <row r="73" spans="2:12" x14ac:dyDescent="0.2">
      <c r="B73" s="47">
        <v>55</v>
      </c>
      <c r="C73" s="130" t="s">
        <v>73</v>
      </c>
      <c r="D73" s="130"/>
      <c r="E73" s="52" t="s">
        <v>69</v>
      </c>
      <c r="F73" s="17">
        <v>2800</v>
      </c>
      <c r="G73" s="17">
        <v>0</v>
      </c>
      <c r="H73" s="17">
        <f t="shared" si="17"/>
        <v>0</v>
      </c>
      <c r="I73" s="32"/>
      <c r="J73" s="55">
        <f>I73*F73</f>
        <v>0</v>
      </c>
      <c r="K73" s="33">
        <f t="shared" si="18"/>
        <v>0</v>
      </c>
      <c r="L73" s="33">
        <f t="shared" si="19"/>
        <v>0</v>
      </c>
    </row>
    <row r="74" spans="2:12" x14ac:dyDescent="0.2">
      <c r="B74" s="47"/>
      <c r="C74" s="132" t="s">
        <v>127</v>
      </c>
      <c r="D74" s="132"/>
      <c r="E74" s="51"/>
      <c r="F74" s="21"/>
      <c r="G74" s="21"/>
      <c r="H74" s="21">
        <f>SUM(H69:H73)</f>
        <v>46080000</v>
      </c>
      <c r="I74" s="35"/>
      <c r="J74" s="36">
        <f>SUM(J69:J73)</f>
        <v>14700000</v>
      </c>
      <c r="K74" s="35"/>
      <c r="L74" s="36">
        <f>SUM(L69:L73)</f>
        <v>60780000</v>
      </c>
    </row>
    <row r="75" spans="2:12" x14ac:dyDescent="0.2">
      <c r="B75" s="47"/>
      <c r="C75" s="133" t="s">
        <v>74</v>
      </c>
      <c r="D75" s="133"/>
      <c r="E75" s="38"/>
      <c r="F75" s="37"/>
      <c r="G75" s="37"/>
      <c r="H75" s="37">
        <f>H74+H68+H62+H17</f>
        <v>429840000</v>
      </c>
      <c r="I75" s="35"/>
      <c r="J75" s="36">
        <f>J74+J68+J62+J17</f>
        <v>95352000</v>
      </c>
      <c r="K75" s="35"/>
      <c r="L75" s="36">
        <f>L74+L68+L62+L17</f>
        <v>525192000</v>
      </c>
    </row>
    <row r="76" spans="2:12" x14ac:dyDescent="0.2">
      <c r="B76" s="47">
        <v>56</v>
      </c>
      <c r="C76" s="130" t="s">
        <v>75</v>
      </c>
      <c r="D76" s="130"/>
      <c r="E76" s="52" t="s">
        <v>76</v>
      </c>
      <c r="F76" s="17">
        <v>40000</v>
      </c>
      <c r="G76" s="17">
        <v>0</v>
      </c>
      <c r="H76" s="17">
        <f>G76*F76</f>
        <v>0</v>
      </c>
      <c r="I76" s="32">
        <v>8</v>
      </c>
      <c r="J76" s="55">
        <f>I76*F76</f>
        <v>320000</v>
      </c>
      <c r="K76" s="33">
        <f>G76+I76</f>
        <v>8</v>
      </c>
      <c r="L76" s="55">
        <f>K76*F76</f>
        <v>320000</v>
      </c>
    </row>
    <row r="77" spans="2:12" x14ac:dyDescent="0.2">
      <c r="B77" s="47">
        <f>B76+1</f>
        <v>57</v>
      </c>
      <c r="C77" s="134" t="s">
        <v>77</v>
      </c>
      <c r="D77" s="134"/>
      <c r="E77" s="7" t="s">
        <v>76</v>
      </c>
      <c r="F77" s="17">
        <v>20000</v>
      </c>
      <c r="G77" s="17">
        <v>0</v>
      </c>
      <c r="H77" s="17">
        <f t="shared" ref="H77:H101" si="20">G77*F77</f>
        <v>0</v>
      </c>
      <c r="I77" s="32">
        <v>8</v>
      </c>
      <c r="J77" s="55">
        <f t="shared" ref="J77:J109" si="21">I77*F77</f>
        <v>160000</v>
      </c>
      <c r="K77" s="33">
        <f t="shared" ref="K77:K101" si="22">G77+I77</f>
        <v>8</v>
      </c>
      <c r="L77" s="55">
        <f>K77*F77</f>
        <v>160000</v>
      </c>
    </row>
    <row r="78" spans="2:12" x14ac:dyDescent="0.2">
      <c r="B78" s="47">
        <f t="shared" ref="B78:B101" si="23">B77+1</f>
        <v>58</v>
      </c>
      <c r="C78" s="134" t="s">
        <v>78</v>
      </c>
      <c r="D78" s="134"/>
      <c r="E78" s="7" t="s">
        <v>76</v>
      </c>
      <c r="F78" s="17">
        <v>50000</v>
      </c>
      <c r="G78" s="17">
        <v>0</v>
      </c>
      <c r="H78" s="17">
        <f t="shared" si="20"/>
        <v>0</v>
      </c>
      <c r="I78" s="32"/>
      <c r="J78" s="55">
        <f t="shared" si="21"/>
        <v>0</v>
      </c>
      <c r="K78" s="33">
        <f t="shared" si="22"/>
        <v>0</v>
      </c>
      <c r="L78" s="32"/>
    </row>
    <row r="79" spans="2:12" x14ac:dyDescent="0.2">
      <c r="B79" s="47">
        <f t="shared" si="23"/>
        <v>59</v>
      </c>
      <c r="C79" s="134" t="s">
        <v>133</v>
      </c>
      <c r="D79" s="134"/>
      <c r="E79" s="7" t="s">
        <v>76</v>
      </c>
      <c r="F79" s="17">
        <v>25000</v>
      </c>
      <c r="G79" s="17">
        <v>0</v>
      </c>
      <c r="H79" s="17">
        <f t="shared" si="20"/>
        <v>0</v>
      </c>
      <c r="I79" s="32">
        <v>12</v>
      </c>
      <c r="J79" s="55">
        <f t="shared" si="21"/>
        <v>300000</v>
      </c>
      <c r="K79" s="33">
        <f t="shared" si="22"/>
        <v>12</v>
      </c>
      <c r="L79" s="55">
        <f>K79*F79</f>
        <v>300000</v>
      </c>
    </row>
    <row r="80" spans="2:12" x14ac:dyDescent="0.2">
      <c r="B80" s="47">
        <f t="shared" si="23"/>
        <v>60</v>
      </c>
      <c r="C80" s="134" t="s">
        <v>134</v>
      </c>
      <c r="D80" s="134"/>
      <c r="E80" s="7" t="s">
        <v>76</v>
      </c>
      <c r="F80" s="17">
        <v>22000</v>
      </c>
      <c r="G80" s="17">
        <v>750</v>
      </c>
      <c r="H80" s="17">
        <f t="shared" si="20"/>
        <v>16500000</v>
      </c>
      <c r="I80" s="32">
        <v>853</v>
      </c>
      <c r="J80" s="55">
        <f t="shared" si="21"/>
        <v>18766000</v>
      </c>
      <c r="K80" s="33">
        <f t="shared" si="22"/>
        <v>1603</v>
      </c>
      <c r="L80" s="55">
        <f t="shared" ref="L80:L82" si="24">K80*F80</f>
        <v>35266000</v>
      </c>
    </row>
    <row r="81" spans="2:12" x14ac:dyDescent="0.2">
      <c r="B81" s="47">
        <f t="shared" si="23"/>
        <v>61</v>
      </c>
      <c r="C81" s="134" t="s">
        <v>79</v>
      </c>
      <c r="D81" s="134"/>
      <c r="E81" s="7" t="s">
        <v>76</v>
      </c>
      <c r="F81" s="17">
        <v>16000</v>
      </c>
      <c r="G81" s="17">
        <v>600</v>
      </c>
      <c r="H81" s="17">
        <f t="shared" si="20"/>
        <v>9600000</v>
      </c>
      <c r="I81" s="32">
        <v>853</v>
      </c>
      <c r="J81" s="55">
        <f t="shared" si="21"/>
        <v>13648000</v>
      </c>
      <c r="K81" s="33">
        <f t="shared" si="22"/>
        <v>1453</v>
      </c>
      <c r="L81" s="55">
        <f t="shared" si="24"/>
        <v>23248000</v>
      </c>
    </row>
    <row r="82" spans="2:12" x14ac:dyDescent="0.2">
      <c r="B82" s="47">
        <f t="shared" si="23"/>
        <v>62</v>
      </c>
      <c r="C82" s="134" t="s">
        <v>80</v>
      </c>
      <c r="D82" s="134"/>
      <c r="E82" s="7" t="s">
        <v>76</v>
      </c>
      <c r="F82" s="17">
        <v>16000</v>
      </c>
      <c r="G82" s="17">
        <v>600</v>
      </c>
      <c r="H82" s="17">
        <f t="shared" si="20"/>
        <v>9600000</v>
      </c>
      <c r="I82" s="32">
        <v>853</v>
      </c>
      <c r="J82" s="55">
        <f t="shared" si="21"/>
        <v>13648000</v>
      </c>
      <c r="K82" s="33">
        <f t="shared" si="22"/>
        <v>1453</v>
      </c>
      <c r="L82" s="55">
        <f t="shared" si="24"/>
        <v>23248000</v>
      </c>
    </row>
    <row r="83" spans="2:12" x14ac:dyDescent="0.2">
      <c r="B83" s="47">
        <f t="shared" si="23"/>
        <v>63</v>
      </c>
      <c r="C83" s="134" t="s">
        <v>81</v>
      </c>
      <c r="D83" s="134"/>
      <c r="E83" s="7" t="s">
        <v>76</v>
      </c>
      <c r="F83" s="17">
        <v>18000</v>
      </c>
      <c r="G83" s="17">
        <v>0</v>
      </c>
      <c r="H83" s="17">
        <f t="shared" si="20"/>
        <v>0</v>
      </c>
      <c r="I83" s="32">
        <v>413</v>
      </c>
      <c r="J83" s="55">
        <f t="shared" si="21"/>
        <v>7434000</v>
      </c>
      <c r="K83" s="33">
        <f t="shared" si="22"/>
        <v>413</v>
      </c>
      <c r="L83" s="55">
        <f>K83*F83</f>
        <v>7434000</v>
      </c>
    </row>
    <row r="84" spans="2:12" x14ac:dyDescent="0.2">
      <c r="B84" s="47">
        <f t="shared" si="23"/>
        <v>64</v>
      </c>
      <c r="C84" s="134" t="s">
        <v>82</v>
      </c>
      <c r="D84" s="134"/>
      <c r="E84" s="7" t="s">
        <v>76</v>
      </c>
      <c r="F84" s="17">
        <v>60000</v>
      </c>
      <c r="G84" s="17">
        <v>282</v>
      </c>
      <c r="H84" s="17">
        <f t="shared" si="20"/>
        <v>16920000</v>
      </c>
      <c r="I84" s="32">
        <v>79</v>
      </c>
      <c r="J84" s="55">
        <f t="shared" si="21"/>
        <v>4740000</v>
      </c>
      <c r="K84" s="33">
        <f t="shared" si="22"/>
        <v>361</v>
      </c>
      <c r="L84" s="55">
        <f>K84*F84</f>
        <v>21660000</v>
      </c>
    </row>
    <row r="85" spans="2:12" x14ac:dyDescent="0.2">
      <c r="B85" s="47">
        <f t="shared" si="23"/>
        <v>65</v>
      </c>
      <c r="C85" s="134" t="s">
        <v>83</v>
      </c>
      <c r="D85" s="134"/>
      <c r="E85" s="7" t="s">
        <v>76</v>
      </c>
      <c r="F85" s="17">
        <v>38000</v>
      </c>
      <c r="G85" s="17">
        <v>151</v>
      </c>
      <c r="H85" s="17">
        <f t="shared" si="20"/>
        <v>5738000</v>
      </c>
      <c r="I85" s="32">
        <v>28</v>
      </c>
      <c r="J85" s="55">
        <f t="shared" si="21"/>
        <v>1064000</v>
      </c>
      <c r="K85" s="33">
        <f t="shared" si="22"/>
        <v>179</v>
      </c>
      <c r="L85" s="55">
        <f t="shared" ref="L85:L87" si="25">K85*F85</f>
        <v>6802000</v>
      </c>
    </row>
    <row r="86" spans="2:12" x14ac:dyDescent="0.2">
      <c r="B86" s="47">
        <f t="shared" si="23"/>
        <v>66</v>
      </c>
      <c r="C86" s="134" t="s">
        <v>84</v>
      </c>
      <c r="D86" s="134"/>
      <c r="E86" s="7" t="s">
        <v>76</v>
      </c>
      <c r="F86" s="17">
        <v>45000</v>
      </c>
      <c r="G86" s="17">
        <v>12</v>
      </c>
      <c r="H86" s="17">
        <f t="shared" si="20"/>
        <v>540000</v>
      </c>
      <c r="I86" s="32">
        <v>6</v>
      </c>
      <c r="J86" s="55">
        <f t="shared" si="21"/>
        <v>270000</v>
      </c>
      <c r="K86" s="33">
        <f t="shared" si="22"/>
        <v>18</v>
      </c>
      <c r="L86" s="55">
        <f t="shared" si="25"/>
        <v>810000</v>
      </c>
    </row>
    <row r="87" spans="2:12" x14ac:dyDescent="0.2">
      <c r="B87" s="47">
        <f t="shared" si="23"/>
        <v>67</v>
      </c>
      <c r="C87" s="134" t="s">
        <v>85</v>
      </c>
      <c r="D87" s="134"/>
      <c r="E87" s="7" t="s">
        <v>76</v>
      </c>
      <c r="F87" s="17">
        <v>35000</v>
      </c>
      <c r="G87" s="17">
        <v>65</v>
      </c>
      <c r="H87" s="17">
        <f t="shared" si="20"/>
        <v>2275000</v>
      </c>
      <c r="I87" s="32">
        <v>20</v>
      </c>
      <c r="J87" s="55">
        <f t="shared" si="21"/>
        <v>700000</v>
      </c>
      <c r="K87" s="33">
        <f t="shared" si="22"/>
        <v>85</v>
      </c>
      <c r="L87" s="55">
        <f t="shared" si="25"/>
        <v>2975000</v>
      </c>
    </row>
    <row r="88" spans="2:12" x14ac:dyDescent="0.2">
      <c r="B88" s="47">
        <f t="shared" si="23"/>
        <v>68</v>
      </c>
      <c r="C88" s="134" t="s">
        <v>86</v>
      </c>
      <c r="D88" s="134"/>
      <c r="E88" s="7" t="s">
        <v>76</v>
      </c>
      <c r="F88" s="17">
        <v>300000</v>
      </c>
      <c r="G88" s="17">
        <v>65</v>
      </c>
      <c r="H88" s="17">
        <f t="shared" si="20"/>
        <v>19500000</v>
      </c>
      <c r="I88" s="34"/>
      <c r="J88" s="55">
        <f t="shared" si="21"/>
        <v>0</v>
      </c>
      <c r="K88" s="33">
        <f t="shared" si="22"/>
        <v>65</v>
      </c>
      <c r="L88" s="55">
        <f>K88*F88</f>
        <v>19500000</v>
      </c>
    </row>
    <row r="89" spans="2:12" x14ac:dyDescent="0.2">
      <c r="B89" s="47">
        <f t="shared" si="23"/>
        <v>69</v>
      </c>
      <c r="C89" s="134" t="s">
        <v>87</v>
      </c>
      <c r="D89" s="134"/>
      <c r="E89" s="7" t="s">
        <v>76</v>
      </c>
      <c r="F89" s="17">
        <v>55000</v>
      </c>
      <c r="G89" s="17">
        <v>0</v>
      </c>
      <c r="H89" s="17">
        <f t="shared" si="20"/>
        <v>0</v>
      </c>
      <c r="I89" s="32"/>
      <c r="J89" s="55">
        <f t="shared" si="21"/>
        <v>0</v>
      </c>
      <c r="K89" s="33">
        <f t="shared" si="22"/>
        <v>0</v>
      </c>
      <c r="L89" s="32"/>
    </row>
    <row r="90" spans="2:12" x14ac:dyDescent="0.2">
      <c r="B90" s="47">
        <f t="shared" si="23"/>
        <v>70</v>
      </c>
      <c r="C90" s="130" t="s">
        <v>88</v>
      </c>
      <c r="D90" s="130"/>
      <c r="E90" s="7" t="s">
        <v>76</v>
      </c>
      <c r="F90" s="17">
        <v>100000</v>
      </c>
      <c r="G90" s="17">
        <v>0</v>
      </c>
      <c r="H90" s="17">
        <f t="shared" si="20"/>
        <v>0</v>
      </c>
      <c r="I90" s="32">
        <v>20</v>
      </c>
      <c r="J90" s="55">
        <f t="shared" si="21"/>
        <v>2000000</v>
      </c>
      <c r="K90" s="33">
        <f t="shared" si="22"/>
        <v>20</v>
      </c>
      <c r="L90" s="55">
        <f>K90*F90</f>
        <v>2000000</v>
      </c>
    </row>
    <row r="91" spans="2:12" x14ac:dyDescent="0.2">
      <c r="B91" s="47">
        <f t="shared" si="23"/>
        <v>71</v>
      </c>
      <c r="C91" s="130" t="s">
        <v>89</v>
      </c>
      <c r="D91" s="130"/>
      <c r="E91" s="7" t="s">
        <v>76</v>
      </c>
      <c r="F91" s="17">
        <v>200000</v>
      </c>
      <c r="G91" s="17">
        <v>0</v>
      </c>
      <c r="H91" s="17">
        <f t="shared" si="20"/>
        <v>0</v>
      </c>
      <c r="I91" s="32"/>
      <c r="J91" s="55">
        <f t="shared" si="21"/>
        <v>0</v>
      </c>
      <c r="K91" s="33">
        <f t="shared" si="22"/>
        <v>0</v>
      </c>
      <c r="L91" s="32"/>
    </row>
    <row r="92" spans="2:12" x14ac:dyDescent="0.2">
      <c r="B92" s="47">
        <f t="shared" si="23"/>
        <v>72</v>
      </c>
      <c r="C92" s="130" t="s">
        <v>90</v>
      </c>
      <c r="D92" s="130"/>
      <c r="E92" s="7" t="s">
        <v>76</v>
      </c>
      <c r="F92" s="17">
        <v>56000</v>
      </c>
      <c r="G92" s="17">
        <v>0</v>
      </c>
      <c r="H92" s="17">
        <f t="shared" si="20"/>
        <v>0</v>
      </c>
      <c r="I92" s="32"/>
      <c r="J92" s="55">
        <f t="shared" si="21"/>
        <v>0</v>
      </c>
      <c r="K92" s="33">
        <f t="shared" si="22"/>
        <v>0</v>
      </c>
      <c r="L92" s="32"/>
    </row>
    <row r="93" spans="2:12" x14ac:dyDescent="0.2">
      <c r="B93" s="47">
        <f t="shared" si="23"/>
        <v>73</v>
      </c>
      <c r="C93" s="134" t="s">
        <v>91</v>
      </c>
      <c r="D93" s="134"/>
      <c r="E93" s="7" t="s">
        <v>76</v>
      </c>
      <c r="F93" s="17">
        <v>51500</v>
      </c>
      <c r="G93" s="17">
        <v>0</v>
      </c>
      <c r="H93" s="17">
        <f t="shared" si="20"/>
        <v>0</v>
      </c>
      <c r="I93" s="32">
        <v>23</v>
      </c>
      <c r="J93" s="55">
        <f t="shared" si="21"/>
        <v>1184500</v>
      </c>
      <c r="K93" s="33">
        <f t="shared" si="22"/>
        <v>23</v>
      </c>
      <c r="L93" s="55">
        <f>K93*F93</f>
        <v>1184500</v>
      </c>
    </row>
    <row r="94" spans="2:12" x14ac:dyDescent="0.2">
      <c r="B94" s="47">
        <f t="shared" si="23"/>
        <v>74</v>
      </c>
      <c r="C94" s="130" t="s">
        <v>92</v>
      </c>
      <c r="D94" s="130"/>
      <c r="E94" s="7" t="s">
        <v>76</v>
      </c>
      <c r="F94" s="17">
        <v>48000</v>
      </c>
      <c r="G94" s="17">
        <v>0</v>
      </c>
      <c r="H94" s="17">
        <f t="shared" si="20"/>
        <v>0</v>
      </c>
      <c r="I94" s="32">
        <v>16</v>
      </c>
      <c r="J94" s="55">
        <f t="shared" si="21"/>
        <v>768000</v>
      </c>
      <c r="K94" s="33">
        <f t="shared" si="22"/>
        <v>16</v>
      </c>
      <c r="L94" s="55">
        <f>K94*F94</f>
        <v>768000</v>
      </c>
    </row>
    <row r="95" spans="2:12" x14ac:dyDescent="0.2">
      <c r="B95" s="47">
        <f t="shared" si="23"/>
        <v>75</v>
      </c>
      <c r="C95" s="131" t="s">
        <v>93</v>
      </c>
      <c r="D95" s="50" t="s">
        <v>94</v>
      </c>
      <c r="E95" s="7" t="s">
        <v>38</v>
      </c>
      <c r="F95" s="17">
        <v>32946</v>
      </c>
      <c r="G95" s="17">
        <v>2</v>
      </c>
      <c r="H95" s="17">
        <f t="shared" si="20"/>
        <v>65892</v>
      </c>
      <c r="I95" s="32">
        <v>7</v>
      </c>
      <c r="J95" s="55">
        <f t="shared" si="21"/>
        <v>230622</v>
      </c>
      <c r="K95" s="33">
        <f t="shared" si="22"/>
        <v>9</v>
      </c>
      <c r="L95" s="55">
        <f>K95*F95</f>
        <v>296514</v>
      </c>
    </row>
    <row r="96" spans="2:12" x14ac:dyDescent="0.2">
      <c r="B96" s="47">
        <f t="shared" si="23"/>
        <v>76</v>
      </c>
      <c r="C96" s="131"/>
      <c r="D96" s="50" t="s">
        <v>95</v>
      </c>
      <c r="E96" s="7" t="s">
        <v>38</v>
      </c>
      <c r="F96" s="17">
        <v>246228</v>
      </c>
      <c r="G96" s="17">
        <v>20</v>
      </c>
      <c r="H96" s="17">
        <f t="shared" si="20"/>
        <v>4924560</v>
      </c>
      <c r="I96" s="32">
        <v>8</v>
      </c>
      <c r="J96" s="55">
        <f t="shared" si="21"/>
        <v>1969824</v>
      </c>
      <c r="K96" s="33">
        <f t="shared" si="22"/>
        <v>28</v>
      </c>
      <c r="L96" s="55">
        <f t="shared" ref="L96:L101" si="26">K96*F96</f>
        <v>6894384</v>
      </c>
    </row>
    <row r="97" spans="2:12" x14ac:dyDescent="0.2">
      <c r="B97" s="47">
        <f t="shared" si="23"/>
        <v>77</v>
      </c>
      <c r="C97" s="131"/>
      <c r="D97" s="50" t="s">
        <v>96</v>
      </c>
      <c r="E97" s="7" t="s">
        <v>38</v>
      </c>
      <c r="F97" s="17">
        <v>305949</v>
      </c>
      <c r="G97" s="17">
        <v>0</v>
      </c>
      <c r="H97" s="17">
        <f t="shared" si="20"/>
        <v>0</v>
      </c>
      <c r="I97" s="32"/>
      <c r="J97" s="55">
        <f t="shared" si="21"/>
        <v>0</v>
      </c>
      <c r="K97" s="33">
        <f t="shared" si="22"/>
        <v>0</v>
      </c>
      <c r="L97" s="55">
        <f t="shared" si="26"/>
        <v>0</v>
      </c>
    </row>
    <row r="98" spans="2:12" x14ac:dyDescent="0.2">
      <c r="B98" s="47">
        <f t="shared" si="23"/>
        <v>78</v>
      </c>
      <c r="C98" s="131"/>
      <c r="D98" s="50" t="s">
        <v>97</v>
      </c>
      <c r="E98" s="7" t="s">
        <v>38</v>
      </c>
      <c r="F98" s="17">
        <v>131478</v>
      </c>
      <c r="G98" s="17">
        <v>0</v>
      </c>
      <c r="H98" s="17">
        <f t="shared" si="20"/>
        <v>0</v>
      </c>
      <c r="I98" s="32"/>
      <c r="J98" s="55">
        <f t="shared" si="21"/>
        <v>0</v>
      </c>
      <c r="K98" s="33">
        <f t="shared" si="22"/>
        <v>0</v>
      </c>
      <c r="L98" s="55">
        <f t="shared" si="26"/>
        <v>0</v>
      </c>
    </row>
    <row r="99" spans="2:12" x14ac:dyDescent="0.2">
      <c r="B99" s="47">
        <f t="shared" si="23"/>
        <v>79</v>
      </c>
      <c r="C99" s="130" t="s">
        <v>98</v>
      </c>
      <c r="D99" s="130"/>
      <c r="E99" s="52" t="s">
        <v>76</v>
      </c>
      <c r="F99" s="17">
        <v>68000</v>
      </c>
      <c r="G99" s="17">
        <v>0</v>
      </c>
      <c r="H99" s="17">
        <f t="shared" si="20"/>
        <v>0</v>
      </c>
      <c r="I99" s="32">
        <v>6</v>
      </c>
      <c r="J99" s="55">
        <f t="shared" si="21"/>
        <v>408000</v>
      </c>
      <c r="K99" s="33">
        <f t="shared" si="22"/>
        <v>6</v>
      </c>
      <c r="L99" s="55">
        <f t="shared" si="26"/>
        <v>408000</v>
      </c>
    </row>
    <row r="100" spans="2:12" x14ac:dyDescent="0.2">
      <c r="B100" s="47">
        <f t="shared" si="23"/>
        <v>80</v>
      </c>
      <c r="C100" s="130" t="s">
        <v>99</v>
      </c>
      <c r="D100" s="130"/>
      <c r="E100" s="52" t="s">
        <v>76</v>
      </c>
      <c r="F100" s="17">
        <v>250000</v>
      </c>
      <c r="G100" s="17">
        <v>0</v>
      </c>
      <c r="H100" s="17">
        <f t="shared" si="20"/>
        <v>0</v>
      </c>
      <c r="I100" s="32"/>
      <c r="J100" s="55">
        <f t="shared" si="21"/>
        <v>0</v>
      </c>
      <c r="K100" s="33">
        <f t="shared" si="22"/>
        <v>0</v>
      </c>
      <c r="L100" s="55">
        <f t="shared" si="26"/>
        <v>0</v>
      </c>
    </row>
    <row r="101" spans="2:12" x14ac:dyDescent="0.2">
      <c r="B101" s="47">
        <f t="shared" si="23"/>
        <v>81</v>
      </c>
      <c r="C101" s="130" t="s">
        <v>100</v>
      </c>
      <c r="D101" s="130"/>
      <c r="E101" s="52" t="s">
        <v>76</v>
      </c>
      <c r="F101" s="17">
        <v>360000</v>
      </c>
      <c r="G101" s="17">
        <v>0</v>
      </c>
      <c r="H101" s="17">
        <f t="shared" si="20"/>
        <v>0</v>
      </c>
      <c r="I101" s="32"/>
      <c r="J101" s="55">
        <f t="shared" si="21"/>
        <v>0</v>
      </c>
      <c r="K101" s="33">
        <f t="shared" si="22"/>
        <v>0</v>
      </c>
      <c r="L101" s="55">
        <f t="shared" si="26"/>
        <v>0</v>
      </c>
    </row>
    <row r="102" spans="2:12" x14ac:dyDescent="0.2">
      <c r="B102" s="47"/>
      <c r="C102" s="128" t="s">
        <v>128</v>
      </c>
      <c r="D102" s="128"/>
      <c r="E102" s="3"/>
      <c r="F102" s="18"/>
      <c r="G102" s="18"/>
      <c r="H102" s="18">
        <f>SUM(H76:H101)</f>
        <v>85663452</v>
      </c>
      <c r="I102" s="35"/>
      <c r="J102" s="36">
        <f>SUM(J76:J101)</f>
        <v>67610946</v>
      </c>
      <c r="K102" s="35"/>
      <c r="L102" s="36">
        <f>SUM(L76:L101)</f>
        <v>153274398</v>
      </c>
    </row>
    <row r="103" spans="2:12" x14ac:dyDescent="0.2">
      <c r="B103" s="47">
        <v>82</v>
      </c>
      <c r="C103" s="131" t="s">
        <v>118</v>
      </c>
      <c r="D103" s="49" t="s">
        <v>119</v>
      </c>
      <c r="E103" s="52" t="s">
        <v>76</v>
      </c>
      <c r="F103" s="17">
        <v>9000</v>
      </c>
      <c r="G103" s="17">
        <v>0</v>
      </c>
      <c r="H103" s="17">
        <f>G103*F103</f>
        <v>0</v>
      </c>
      <c r="I103" s="32">
        <v>41</v>
      </c>
      <c r="J103" s="33">
        <f t="shared" si="21"/>
        <v>369000</v>
      </c>
      <c r="K103" s="33">
        <f>G103+I103</f>
        <v>41</v>
      </c>
      <c r="L103" s="55">
        <f>K103*F103</f>
        <v>369000</v>
      </c>
    </row>
    <row r="104" spans="2:12" x14ac:dyDescent="0.2">
      <c r="B104" s="47">
        <v>83</v>
      </c>
      <c r="C104" s="131"/>
      <c r="D104" s="49" t="s">
        <v>120</v>
      </c>
      <c r="E104" s="52" t="s">
        <v>76</v>
      </c>
      <c r="F104" s="17">
        <v>6000</v>
      </c>
      <c r="G104" s="17">
        <v>750</v>
      </c>
      <c r="H104" s="17">
        <f>G104*F104</f>
        <v>4500000</v>
      </c>
      <c r="I104" s="32">
        <v>853</v>
      </c>
      <c r="J104" s="33">
        <f t="shared" si="21"/>
        <v>5118000</v>
      </c>
      <c r="K104" s="33">
        <f>G104+I104</f>
        <v>1603</v>
      </c>
      <c r="L104" s="55">
        <f>K104*F104</f>
        <v>9618000</v>
      </c>
    </row>
    <row r="105" spans="2:12" x14ac:dyDescent="0.2">
      <c r="B105" s="47"/>
      <c r="C105" s="128" t="s">
        <v>129</v>
      </c>
      <c r="D105" s="128"/>
      <c r="E105" s="3"/>
      <c r="F105" s="18"/>
      <c r="G105" s="18"/>
      <c r="H105" s="18">
        <f>SUM(H103:H104)</f>
        <v>4500000</v>
      </c>
      <c r="I105" s="35"/>
      <c r="J105" s="36">
        <f>SUM(J103:J104)</f>
        <v>5487000</v>
      </c>
      <c r="K105" s="35"/>
      <c r="L105" s="36">
        <f>SUM(L103:L104)</f>
        <v>9987000</v>
      </c>
    </row>
    <row r="106" spans="2:12" x14ac:dyDescent="0.2">
      <c r="B106" s="47"/>
      <c r="C106" s="128" t="s">
        <v>101</v>
      </c>
      <c r="D106" s="128"/>
      <c r="E106" s="3"/>
      <c r="F106" s="18"/>
      <c r="G106" s="18"/>
      <c r="H106" s="18">
        <f>H105+H102</f>
        <v>90163452</v>
      </c>
      <c r="I106" s="35"/>
      <c r="J106" s="36">
        <f>J105+J102</f>
        <v>73097946</v>
      </c>
      <c r="K106" s="35"/>
      <c r="L106" s="36">
        <f>L105+L102</f>
        <v>163261398</v>
      </c>
    </row>
    <row r="107" spans="2:12" x14ac:dyDescent="0.2">
      <c r="B107" s="47">
        <v>84</v>
      </c>
      <c r="C107" s="129" t="s">
        <v>114</v>
      </c>
      <c r="D107" s="129"/>
      <c r="E107" s="52" t="s">
        <v>117</v>
      </c>
      <c r="F107" s="20">
        <v>182100</v>
      </c>
      <c r="G107" s="20">
        <v>2</v>
      </c>
      <c r="H107" s="20">
        <f>G107*F107</f>
        <v>364200</v>
      </c>
      <c r="I107" s="32"/>
      <c r="J107" s="33">
        <f t="shared" si="21"/>
        <v>0</v>
      </c>
      <c r="K107" s="33">
        <f>G107+I107</f>
        <v>2</v>
      </c>
      <c r="L107" s="33">
        <f>K107*F107</f>
        <v>364200</v>
      </c>
    </row>
    <row r="108" spans="2:12" x14ac:dyDescent="0.2">
      <c r="B108" s="47">
        <v>85</v>
      </c>
      <c r="C108" s="129" t="s">
        <v>115</v>
      </c>
      <c r="D108" s="129"/>
      <c r="E108" s="52" t="s">
        <v>117</v>
      </c>
      <c r="F108" s="20">
        <v>182100</v>
      </c>
      <c r="G108" s="20">
        <v>2</v>
      </c>
      <c r="H108" s="20">
        <f t="shared" ref="H108:H109" si="27">G108*F108</f>
        <v>364200</v>
      </c>
      <c r="I108" s="32"/>
      <c r="J108" s="33">
        <f t="shared" si="21"/>
        <v>0</v>
      </c>
      <c r="K108" s="33">
        <f t="shared" ref="K108:K109" si="28">G108+I108</f>
        <v>2</v>
      </c>
      <c r="L108" s="33">
        <f t="shared" ref="L108:L109" si="29">K108*F108</f>
        <v>364200</v>
      </c>
    </row>
    <row r="109" spans="2:12" x14ac:dyDescent="0.2">
      <c r="B109" s="47">
        <v>86</v>
      </c>
      <c r="C109" s="129" t="s">
        <v>116</v>
      </c>
      <c r="D109" s="129"/>
      <c r="E109" s="52" t="s">
        <v>117</v>
      </c>
      <c r="F109" s="20">
        <v>137500</v>
      </c>
      <c r="G109" s="20">
        <v>1</v>
      </c>
      <c r="H109" s="20">
        <f t="shared" si="27"/>
        <v>137500</v>
      </c>
      <c r="I109" s="32"/>
      <c r="J109" s="33">
        <f t="shared" si="21"/>
        <v>0</v>
      </c>
      <c r="K109" s="33">
        <f t="shared" si="28"/>
        <v>1</v>
      </c>
      <c r="L109" s="33">
        <f t="shared" si="29"/>
        <v>137500</v>
      </c>
    </row>
    <row r="110" spans="2:12" x14ac:dyDescent="0.2">
      <c r="B110" s="47"/>
      <c r="C110" s="128" t="s">
        <v>135</v>
      </c>
      <c r="D110" s="128"/>
      <c r="E110" s="3"/>
      <c r="F110" s="19"/>
      <c r="G110" s="19"/>
      <c r="H110" s="19">
        <f>SUM(H107:H109)</f>
        <v>865900</v>
      </c>
      <c r="I110" s="35"/>
      <c r="J110" s="36">
        <f>SUM(J107:J109)</f>
        <v>0</v>
      </c>
      <c r="K110" s="35"/>
      <c r="L110" s="36">
        <f>SUM(L107:L109)</f>
        <v>865900</v>
      </c>
    </row>
    <row r="111" spans="2:12" x14ac:dyDescent="0.2">
      <c r="B111" s="47">
        <v>87</v>
      </c>
      <c r="C111" s="130" t="s">
        <v>102</v>
      </c>
      <c r="D111" s="130"/>
      <c r="E111" s="52" t="s">
        <v>103</v>
      </c>
      <c r="F111" s="17"/>
      <c r="G111" s="17"/>
      <c r="H111" s="33">
        <v>1281000</v>
      </c>
      <c r="I111" s="32"/>
      <c r="J111" s="33"/>
      <c r="K111" s="32"/>
      <c r="L111" s="33">
        <f>H111+J111</f>
        <v>1281000</v>
      </c>
    </row>
    <row r="112" spans="2:12" x14ac:dyDescent="0.2">
      <c r="B112" s="47">
        <v>88</v>
      </c>
      <c r="C112" s="130" t="s">
        <v>104</v>
      </c>
      <c r="D112" s="130"/>
      <c r="E112" s="52" t="s">
        <v>103</v>
      </c>
      <c r="F112" s="17"/>
      <c r="G112" s="17"/>
      <c r="H112" s="33">
        <v>320000</v>
      </c>
      <c r="I112" s="32"/>
      <c r="J112" s="33"/>
      <c r="K112" s="32"/>
      <c r="L112" s="33">
        <f t="shared" ref="L112:L116" si="30">H112+J112</f>
        <v>320000</v>
      </c>
    </row>
    <row r="113" spans="2:12" x14ac:dyDescent="0.2">
      <c r="B113" s="47">
        <v>89</v>
      </c>
      <c r="C113" s="130" t="s">
        <v>105</v>
      </c>
      <c r="D113" s="130"/>
      <c r="E113" s="52" t="s">
        <v>103</v>
      </c>
      <c r="F113" s="17"/>
      <c r="G113" s="17"/>
      <c r="H113" s="33">
        <v>500000</v>
      </c>
      <c r="I113" s="32"/>
      <c r="J113" s="33"/>
      <c r="K113" s="32"/>
      <c r="L113" s="33">
        <f t="shared" si="30"/>
        <v>500000</v>
      </c>
    </row>
    <row r="114" spans="2:12" x14ac:dyDescent="0.2">
      <c r="B114" s="47">
        <v>90</v>
      </c>
      <c r="C114" s="130" t="s">
        <v>106</v>
      </c>
      <c r="D114" s="130"/>
      <c r="E114" s="52" t="s">
        <v>103</v>
      </c>
      <c r="F114" s="17"/>
      <c r="G114" s="17"/>
      <c r="H114" s="33">
        <v>0</v>
      </c>
      <c r="I114" s="32"/>
      <c r="J114" s="33"/>
      <c r="K114" s="32"/>
      <c r="L114" s="33">
        <f t="shared" si="30"/>
        <v>0</v>
      </c>
    </row>
    <row r="115" spans="2:12" x14ac:dyDescent="0.2">
      <c r="B115" s="47">
        <v>91</v>
      </c>
      <c r="C115" s="130" t="s">
        <v>107</v>
      </c>
      <c r="D115" s="130"/>
      <c r="E115" s="52" t="s">
        <v>103</v>
      </c>
      <c r="F115" s="17"/>
      <c r="G115" s="17"/>
      <c r="H115" s="33">
        <v>1450000</v>
      </c>
      <c r="I115" s="32"/>
      <c r="J115" s="33"/>
      <c r="K115" s="32"/>
      <c r="L115" s="33">
        <f t="shared" si="30"/>
        <v>1450000</v>
      </c>
    </row>
    <row r="116" spans="2:12" x14ac:dyDescent="0.2">
      <c r="B116" s="47">
        <v>92</v>
      </c>
      <c r="C116" s="130" t="s">
        <v>108</v>
      </c>
      <c r="D116" s="130"/>
      <c r="E116" s="52" t="s">
        <v>103</v>
      </c>
      <c r="F116" s="17"/>
      <c r="G116" s="17"/>
      <c r="H116" s="33">
        <v>2000000</v>
      </c>
      <c r="I116" s="32"/>
      <c r="J116" s="33"/>
      <c r="K116" s="32"/>
      <c r="L116" s="33">
        <f t="shared" si="30"/>
        <v>2000000</v>
      </c>
    </row>
    <row r="117" spans="2:12" x14ac:dyDescent="0.2">
      <c r="B117" s="47">
        <v>93</v>
      </c>
      <c r="C117" s="130" t="s">
        <v>132</v>
      </c>
      <c r="D117" s="130"/>
      <c r="E117" s="52" t="s">
        <v>109</v>
      </c>
      <c r="F117" s="17">
        <v>59000</v>
      </c>
      <c r="G117" s="17">
        <v>432</v>
      </c>
      <c r="H117" s="33">
        <f>G117*F117</f>
        <v>25488000</v>
      </c>
      <c r="I117" s="32">
        <v>72</v>
      </c>
      <c r="J117" s="33">
        <f>F117*I117</f>
        <v>4248000</v>
      </c>
      <c r="K117" s="33">
        <f>G117+I117</f>
        <v>504</v>
      </c>
      <c r="L117" s="33">
        <f t="shared" ref="L117" si="31">K117*F117</f>
        <v>29736000</v>
      </c>
    </row>
    <row r="118" spans="2:12" x14ac:dyDescent="0.2">
      <c r="B118" s="47"/>
      <c r="C118" s="128" t="s">
        <v>130</v>
      </c>
      <c r="D118" s="128"/>
      <c r="E118" s="3"/>
      <c r="F118" s="18"/>
      <c r="G118" s="18"/>
      <c r="H118" s="18">
        <f>SUM(H111:H117)</f>
        <v>31039000</v>
      </c>
      <c r="I118" s="35"/>
      <c r="J118" s="36">
        <f>SUM(J111:J117)</f>
        <v>4248000</v>
      </c>
      <c r="K118" s="35"/>
      <c r="L118" s="36">
        <f>SUM(L111:L117)</f>
        <v>35287000</v>
      </c>
    </row>
    <row r="119" spans="2:12" x14ac:dyDescent="0.2">
      <c r="B119" s="47"/>
      <c r="C119" s="132" t="s">
        <v>110</v>
      </c>
      <c r="D119" s="132"/>
      <c r="E119" s="51"/>
      <c r="F119" s="21"/>
      <c r="G119" s="21"/>
      <c r="H119" s="21">
        <f>H118+H110+H106</f>
        <v>122068352</v>
      </c>
      <c r="I119" s="35"/>
      <c r="J119" s="36">
        <f>J118+J110+J106</f>
        <v>77345946</v>
      </c>
      <c r="K119" s="35"/>
      <c r="L119" s="36">
        <f>L118+L110+L106</f>
        <v>199414298</v>
      </c>
    </row>
    <row r="120" spans="2:12" x14ac:dyDescent="0.2">
      <c r="B120" s="47">
        <v>94</v>
      </c>
      <c r="C120" s="130" t="s">
        <v>111</v>
      </c>
      <c r="D120" s="130"/>
      <c r="E120" s="52"/>
      <c r="F120" s="17"/>
      <c r="G120" s="17"/>
      <c r="H120" s="17"/>
      <c r="I120" s="32"/>
      <c r="J120" s="32"/>
      <c r="K120" s="32"/>
      <c r="L120" s="32"/>
    </row>
    <row r="121" spans="2:12" x14ac:dyDescent="0.2">
      <c r="B121" s="47"/>
      <c r="C121" s="133" t="s">
        <v>112</v>
      </c>
      <c r="D121" s="133"/>
      <c r="E121" s="51"/>
      <c r="F121" s="21"/>
      <c r="G121" s="21"/>
      <c r="H121" s="21">
        <f>H119+H75</f>
        <v>551908352</v>
      </c>
      <c r="I121" s="35"/>
      <c r="J121" s="36">
        <f>J119+J75</f>
        <v>172697946</v>
      </c>
      <c r="K121" s="35"/>
      <c r="L121" s="36">
        <f>L119+L75</f>
        <v>724606298</v>
      </c>
    </row>
    <row r="122" spans="2:12" x14ac:dyDescent="0.2">
      <c r="B122" s="47">
        <v>95</v>
      </c>
      <c r="C122" s="130" t="s">
        <v>113</v>
      </c>
      <c r="D122" s="130"/>
      <c r="E122" s="52"/>
      <c r="F122" s="17"/>
      <c r="G122" s="17"/>
      <c r="H122" s="17">
        <f>H121*0.1</f>
        <v>55190835.200000003</v>
      </c>
      <c r="I122" s="32"/>
      <c r="J122" s="43">
        <f>J121*0.1</f>
        <v>17269794.600000001</v>
      </c>
      <c r="K122" s="32"/>
      <c r="L122" s="43">
        <f>L121*0.1</f>
        <v>72460629.799999997</v>
      </c>
    </row>
    <row r="123" spans="2:12" x14ac:dyDescent="0.2">
      <c r="B123" s="52"/>
      <c r="C123" s="133"/>
      <c r="D123" s="133"/>
      <c r="E123" s="51"/>
      <c r="F123" s="21"/>
      <c r="G123" s="21"/>
      <c r="H123" s="21">
        <f>H121+H122</f>
        <v>607099187.20000005</v>
      </c>
      <c r="I123" s="39"/>
      <c r="J123" s="44">
        <f>J121+J122</f>
        <v>189967740.59999999</v>
      </c>
      <c r="K123" s="35"/>
      <c r="L123" s="44">
        <f>L121+L122</f>
        <v>797066927.79999995</v>
      </c>
    </row>
    <row r="124" spans="2:12" ht="13.9" customHeight="1" x14ac:dyDescent="0.2"/>
    <row r="125" spans="2:12" ht="13.5" customHeight="1" x14ac:dyDescent="0.2">
      <c r="C125" s="22" t="s">
        <v>139</v>
      </c>
      <c r="D125" s="23"/>
      <c r="E125" s="23"/>
      <c r="F125" s="23"/>
      <c r="G125" s="23"/>
      <c r="H125" s="23"/>
    </row>
    <row r="126" spans="2:12" x14ac:dyDescent="0.2">
      <c r="C126" s="23"/>
      <c r="D126" s="24" t="s">
        <v>144</v>
      </c>
      <c r="E126" s="24"/>
      <c r="F126" s="23"/>
      <c r="G126" s="23"/>
      <c r="H126" s="23"/>
      <c r="K126" s="11" t="s">
        <v>153</v>
      </c>
    </row>
    <row r="127" spans="2:12" ht="2.25" customHeight="1" x14ac:dyDescent="0.2">
      <c r="C127" s="23"/>
      <c r="D127" s="24"/>
      <c r="E127" s="24"/>
      <c r="F127" s="23"/>
      <c r="G127" s="23"/>
      <c r="H127" s="23"/>
    </row>
    <row r="128" spans="2:12" x14ac:dyDescent="0.2">
      <c r="C128" s="23"/>
      <c r="D128" s="24" t="s">
        <v>140</v>
      </c>
      <c r="E128" s="24"/>
      <c r="F128" s="23"/>
      <c r="G128" s="23"/>
      <c r="H128" s="23"/>
      <c r="K128" s="11" t="s">
        <v>154</v>
      </c>
    </row>
    <row r="129" spans="3:11" ht="3" customHeight="1" x14ac:dyDescent="0.2">
      <c r="C129" s="23"/>
      <c r="D129" s="25"/>
      <c r="E129" s="26"/>
      <c r="F129" s="23"/>
      <c r="G129" s="23"/>
      <c r="H129" s="23"/>
    </row>
    <row r="130" spans="3:11" x14ac:dyDescent="0.2">
      <c r="C130" s="23"/>
      <c r="D130" s="24" t="s">
        <v>141</v>
      </c>
      <c r="E130" s="24"/>
      <c r="F130" s="23"/>
      <c r="G130" s="23"/>
      <c r="H130" s="23"/>
      <c r="K130" s="11" t="s">
        <v>155</v>
      </c>
    </row>
    <row r="131" spans="3:11" ht="6.75" customHeight="1" x14ac:dyDescent="0.2">
      <c r="C131" s="27"/>
      <c r="D131" s="27"/>
      <c r="E131" s="27"/>
      <c r="F131" s="27"/>
      <c r="G131" s="27"/>
      <c r="H131" s="27"/>
    </row>
    <row r="132" spans="3:11" x14ac:dyDescent="0.2">
      <c r="C132" s="22" t="s">
        <v>142</v>
      </c>
      <c r="D132" s="23" t="s">
        <v>145</v>
      </c>
      <c r="K132" s="11" t="s">
        <v>156</v>
      </c>
    </row>
    <row r="133" spans="3:11" ht="5.25" customHeight="1" x14ac:dyDescent="0.2">
      <c r="C133" s="22"/>
      <c r="D133" s="27"/>
      <c r="E133" s="27"/>
    </row>
    <row r="134" spans="3:11" x14ac:dyDescent="0.2">
      <c r="C134" s="28" t="s">
        <v>143</v>
      </c>
      <c r="D134" s="42"/>
      <c r="E134" s="27"/>
    </row>
    <row r="135" spans="3:11" ht="6.75" customHeight="1" x14ac:dyDescent="0.2">
      <c r="C135" s="22"/>
      <c r="D135" s="27"/>
      <c r="E135" s="27"/>
    </row>
    <row r="136" spans="3:11" x14ac:dyDescent="0.2">
      <c r="C136" s="27"/>
      <c r="D136" s="11" t="s">
        <v>151</v>
      </c>
      <c r="K136" s="11" t="s">
        <v>157</v>
      </c>
    </row>
    <row r="137" spans="3:11" x14ac:dyDescent="0.2">
      <c r="D137" s="11" t="s">
        <v>152</v>
      </c>
      <c r="K137" s="11" t="s">
        <v>158</v>
      </c>
    </row>
  </sheetData>
  <mergeCells count="122">
    <mergeCell ref="C122:D122"/>
    <mergeCell ref="C123:D123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3:C104"/>
    <mergeCell ref="C105:D105"/>
    <mergeCell ref="C106:D106"/>
    <mergeCell ref="C107:D107"/>
    <mergeCell ref="C108:D108"/>
    <mergeCell ref="C109:D109"/>
    <mergeCell ref="C94:D94"/>
    <mergeCell ref="C95:C98"/>
    <mergeCell ref="C99:D99"/>
    <mergeCell ref="C100:D100"/>
    <mergeCell ref="C101:D101"/>
    <mergeCell ref="C102:D102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K9:L9"/>
    <mergeCell ref="C11:D11"/>
    <mergeCell ref="C12:D12"/>
    <mergeCell ref="C13:D13"/>
    <mergeCell ref="C14:D14"/>
    <mergeCell ref="C15:D15"/>
    <mergeCell ref="B9:B10"/>
    <mergeCell ref="C9:D10"/>
    <mergeCell ref="E9:E10"/>
    <mergeCell ref="F9:F10"/>
    <mergeCell ref="G9:H9"/>
    <mergeCell ref="I9:J9"/>
    <mergeCell ref="B1:L1"/>
    <mergeCell ref="B2:L2"/>
    <mergeCell ref="B3:F3"/>
    <mergeCell ref="D4:J4"/>
    <mergeCell ref="E5:L5"/>
    <mergeCell ref="J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0737B-1058-4FE0-94D4-85AC02D7DE2E}">
  <dimension ref="B1:L137"/>
  <sheetViews>
    <sheetView topLeftCell="A113" workbookViewId="0">
      <selection activeCell="J149" sqref="J149"/>
    </sheetView>
  </sheetViews>
  <sheetFormatPr defaultColWidth="8.85546875" defaultRowHeight="12.75" x14ac:dyDescent="0.2"/>
  <cols>
    <col min="1" max="1" width="8.85546875" style="11"/>
    <col min="2" max="2" width="4.28515625" style="11" bestFit="1" customWidth="1"/>
    <col min="3" max="3" width="8.85546875" style="11"/>
    <col min="4" max="4" width="34.5703125" style="11" customWidth="1"/>
    <col min="5" max="5" width="10.140625" style="11" bestFit="1" customWidth="1"/>
    <col min="6" max="6" width="10.28515625" style="11" bestFit="1" customWidth="1"/>
    <col min="7" max="7" width="10.42578125" style="11" hidden="1" customWidth="1"/>
    <col min="8" max="8" width="13.5703125" style="11" hidden="1" customWidth="1"/>
    <col min="9" max="9" width="8.85546875" style="11"/>
    <col min="10" max="10" width="15" style="11" customWidth="1"/>
    <col min="11" max="11" width="9.28515625" style="11" bestFit="1" customWidth="1"/>
    <col min="12" max="12" width="15" style="11" bestFit="1" customWidth="1"/>
    <col min="13" max="16384" width="8.85546875" style="11"/>
  </cols>
  <sheetData>
    <row r="1" spans="2:12" x14ac:dyDescent="0.2">
      <c r="B1" s="137" t="s">
        <v>136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2:12" ht="15" customHeight="1" x14ac:dyDescent="0.2">
      <c r="B2" s="138" t="s">
        <v>162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3.5" customHeight="1" x14ac:dyDescent="0.2">
      <c r="B3" s="138"/>
      <c r="C3" s="138"/>
      <c r="D3" s="138"/>
      <c r="E3" s="138"/>
      <c r="F3" s="138"/>
      <c r="G3" s="46"/>
      <c r="H3" s="46"/>
    </row>
    <row r="4" spans="2:12" ht="27" customHeight="1" x14ac:dyDescent="0.2">
      <c r="C4" s="45"/>
      <c r="D4" s="139" t="s">
        <v>177</v>
      </c>
      <c r="E4" s="139"/>
      <c r="F4" s="139"/>
      <c r="G4" s="139"/>
      <c r="H4" s="139"/>
      <c r="I4" s="139"/>
      <c r="J4" s="139"/>
      <c r="K4" s="45"/>
      <c r="L4" s="45"/>
    </row>
    <row r="5" spans="2:12" ht="11.25" customHeight="1" x14ac:dyDescent="0.2">
      <c r="B5" s="15"/>
      <c r="C5" s="15"/>
      <c r="D5" s="15"/>
      <c r="E5" s="138" t="s">
        <v>178</v>
      </c>
      <c r="F5" s="138"/>
      <c r="G5" s="138"/>
      <c r="H5" s="138"/>
      <c r="I5" s="138"/>
      <c r="J5" s="138"/>
      <c r="K5" s="138"/>
      <c r="L5" s="138"/>
    </row>
    <row r="6" spans="2:12" ht="12" customHeight="1" x14ac:dyDescent="0.2">
      <c r="B6" s="15"/>
      <c r="C6" s="15"/>
      <c r="D6" s="15"/>
      <c r="E6" s="46"/>
      <c r="F6" s="46"/>
      <c r="G6" s="46"/>
      <c r="H6" s="46"/>
      <c r="I6" s="46"/>
      <c r="J6" s="140" t="s">
        <v>160</v>
      </c>
      <c r="K6" s="140"/>
      <c r="L6" s="140"/>
    </row>
    <row r="7" spans="2:12" x14ac:dyDescent="0.2">
      <c r="B7" s="12"/>
      <c r="C7" s="11" t="s">
        <v>167</v>
      </c>
      <c r="D7" s="13"/>
      <c r="E7" s="14"/>
    </row>
    <row r="8" spans="2:12" ht="6" customHeight="1" x14ac:dyDescent="0.2">
      <c r="B8" s="12"/>
      <c r="D8" s="13"/>
      <c r="E8" s="14"/>
    </row>
    <row r="9" spans="2:12" x14ac:dyDescent="0.2">
      <c r="B9" s="153" t="s">
        <v>0</v>
      </c>
      <c r="C9" s="155" t="s">
        <v>1</v>
      </c>
      <c r="D9" s="156"/>
      <c r="E9" s="159" t="s">
        <v>2</v>
      </c>
      <c r="F9" s="161" t="s">
        <v>137</v>
      </c>
      <c r="G9" s="164" t="s">
        <v>170</v>
      </c>
      <c r="H9" s="165"/>
      <c r="I9" s="162" t="s">
        <v>146</v>
      </c>
      <c r="J9" s="162"/>
      <c r="K9" s="163" t="s">
        <v>147</v>
      </c>
      <c r="L9" s="163"/>
    </row>
    <row r="10" spans="2:12" x14ac:dyDescent="0.2">
      <c r="B10" s="154"/>
      <c r="C10" s="157"/>
      <c r="D10" s="158"/>
      <c r="E10" s="160"/>
      <c r="F10" s="161"/>
      <c r="G10" s="54"/>
      <c r="H10" s="54"/>
      <c r="I10" s="51" t="s">
        <v>148</v>
      </c>
      <c r="J10" s="51" t="s">
        <v>149</v>
      </c>
      <c r="K10" s="51" t="s">
        <v>148</v>
      </c>
      <c r="L10" s="51" t="s">
        <v>150</v>
      </c>
    </row>
    <row r="11" spans="2:12" x14ac:dyDescent="0.2">
      <c r="B11" s="47">
        <v>0</v>
      </c>
      <c r="C11" s="141">
        <v>1</v>
      </c>
      <c r="D11" s="141"/>
      <c r="E11" s="47">
        <v>2</v>
      </c>
      <c r="F11" s="47">
        <v>3</v>
      </c>
      <c r="G11" s="47"/>
      <c r="H11" s="47"/>
      <c r="I11" s="34">
        <v>4</v>
      </c>
      <c r="J11" s="34">
        <v>5</v>
      </c>
      <c r="K11" s="34">
        <v>6</v>
      </c>
      <c r="L11" s="34">
        <v>7</v>
      </c>
    </row>
    <row r="12" spans="2:12" x14ac:dyDescent="0.2">
      <c r="B12" s="47">
        <v>1</v>
      </c>
      <c r="C12" s="130" t="s">
        <v>3</v>
      </c>
      <c r="D12" s="130"/>
      <c r="E12" s="52" t="s">
        <v>4</v>
      </c>
      <c r="F12" s="16">
        <v>80000</v>
      </c>
      <c r="G12" s="16">
        <v>110</v>
      </c>
      <c r="H12" s="16">
        <v>8800000</v>
      </c>
      <c r="I12" s="32"/>
      <c r="J12" s="33">
        <f>I12*F12</f>
        <v>0</v>
      </c>
      <c r="K12" s="33">
        <f>G12+I12</f>
        <v>110</v>
      </c>
      <c r="L12" s="33">
        <f>K12*F12</f>
        <v>8800000</v>
      </c>
    </row>
    <row r="13" spans="2:12" x14ac:dyDescent="0.2">
      <c r="B13" s="47">
        <v>2</v>
      </c>
      <c r="C13" s="136" t="s">
        <v>5</v>
      </c>
      <c r="D13" s="136"/>
      <c r="E13" s="52" t="s">
        <v>6</v>
      </c>
      <c r="F13" s="16">
        <v>80000</v>
      </c>
      <c r="G13" s="16">
        <v>40</v>
      </c>
      <c r="H13" s="16">
        <v>3200000</v>
      </c>
      <c r="I13" s="32"/>
      <c r="J13" s="33">
        <f>I13*F13</f>
        <v>0</v>
      </c>
      <c r="K13" s="33">
        <f t="shared" ref="K13:K16" si="0">G13+I13</f>
        <v>40</v>
      </c>
      <c r="L13" s="33">
        <f t="shared" ref="L13:L16" si="1">K13*F13</f>
        <v>3200000</v>
      </c>
    </row>
    <row r="14" spans="2:12" x14ac:dyDescent="0.2">
      <c r="B14" s="47">
        <v>3</v>
      </c>
      <c r="C14" s="136" t="s">
        <v>7</v>
      </c>
      <c r="D14" s="136"/>
      <c r="E14" s="52" t="s">
        <v>4</v>
      </c>
      <c r="F14" s="16">
        <v>80000</v>
      </c>
      <c r="G14" s="16">
        <v>286</v>
      </c>
      <c r="H14" s="16">
        <v>22880000</v>
      </c>
      <c r="I14" s="32"/>
      <c r="J14" s="33">
        <f>I14*F14</f>
        <v>0</v>
      </c>
      <c r="K14" s="33">
        <f t="shared" si="0"/>
        <v>286</v>
      </c>
      <c r="L14" s="33">
        <f t="shared" si="1"/>
        <v>22880000</v>
      </c>
    </row>
    <row r="15" spans="2:12" ht="12.75" customHeight="1" x14ac:dyDescent="0.2">
      <c r="B15" s="47">
        <v>4</v>
      </c>
      <c r="C15" s="130" t="s">
        <v>8</v>
      </c>
      <c r="D15" s="130"/>
      <c r="E15" s="52" t="s">
        <v>4</v>
      </c>
      <c r="F15" s="16">
        <v>80000</v>
      </c>
      <c r="G15" s="16">
        <v>225</v>
      </c>
      <c r="H15" s="16">
        <v>18000000</v>
      </c>
      <c r="I15" s="32"/>
      <c r="J15" s="33">
        <f>I15*F15</f>
        <v>0</v>
      </c>
      <c r="K15" s="33">
        <f t="shared" si="0"/>
        <v>225</v>
      </c>
      <c r="L15" s="33">
        <f t="shared" si="1"/>
        <v>18000000</v>
      </c>
    </row>
    <row r="16" spans="2:12" ht="13.5" customHeight="1" x14ac:dyDescent="0.2">
      <c r="B16" s="47">
        <v>5</v>
      </c>
      <c r="C16" s="130" t="s">
        <v>9</v>
      </c>
      <c r="D16" s="130"/>
      <c r="E16" s="52" t="s">
        <v>4</v>
      </c>
      <c r="F16" s="16">
        <v>80000</v>
      </c>
      <c r="G16" s="16">
        <v>0</v>
      </c>
      <c r="H16" s="16">
        <v>0</v>
      </c>
      <c r="I16" s="32"/>
      <c r="J16" s="33">
        <f>I16*F16</f>
        <v>0</v>
      </c>
      <c r="K16" s="33">
        <f t="shared" si="0"/>
        <v>0</v>
      </c>
      <c r="L16" s="33">
        <f t="shared" si="1"/>
        <v>0</v>
      </c>
    </row>
    <row r="17" spans="2:12" x14ac:dyDescent="0.2">
      <c r="B17" s="47"/>
      <c r="C17" s="128" t="s">
        <v>121</v>
      </c>
      <c r="D17" s="128"/>
      <c r="E17" s="3"/>
      <c r="F17" s="18"/>
      <c r="G17" s="18"/>
      <c r="H17" s="36">
        <v>52880000</v>
      </c>
      <c r="I17" s="35"/>
      <c r="J17" s="36">
        <f>SUM(J12:J16)</f>
        <v>0</v>
      </c>
      <c r="K17" s="35"/>
      <c r="L17" s="36">
        <f>SUM(L12:L16)</f>
        <v>52880000</v>
      </c>
    </row>
    <row r="18" spans="2:12" x14ac:dyDescent="0.2">
      <c r="B18" s="47">
        <v>6</v>
      </c>
      <c r="C18" s="130" t="s">
        <v>10</v>
      </c>
      <c r="D18" s="130"/>
      <c r="E18" s="52" t="s">
        <v>11</v>
      </c>
      <c r="F18" s="16">
        <v>10000</v>
      </c>
      <c r="G18" s="16">
        <v>339</v>
      </c>
      <c r="H18" s="16">
        <v>3390000</v>
      </c>
      <c r="I18" s="32"/>
      <c r="J18" s="33">
        <f t="shared" ref="J18:J28" si="2">I18*F18</f>
        <v>0</v>
      </c>
      <c r="K18" s="33">
        <f>I18+G18</f>
        <v>339</v>
      </c>
      <c r="L18" s="55">
        <f>K18*F18</f>
        <v>3390000</v>
      </c>
    </row>
    <row r="19" spans="2:12" x14ac:dyDescent="0.2">
      <c r="B19" s="47">
        <v>7</v>
      </c>
      <c r="C19" s="130" t="s">
        <v>12</v>
      </c>
      <c r="D19" s="130"/>
      <c r="E19" s="52" t="s">
        <v>11</v>
      </c>
      <c r="F19" s="16">
        <v>30000</v>
      </c>
      <c r="G19" s="16">
        <v>3050</v>
      </c>
      <c r="H19" s="16">
        <v>91500000</v>
      </c>
      <c r="I19" s="32">
        <v>150</v>
      </c>
      <c r="J19" s="55">
        <f t="shared" si="2"/>
        <v>4500000</v>
      </c>
      <c r="K19" s="55">
        <f t="shared" ref="K19:K28" si="3">I19+G19</f>
        <v>3200</v>
      </c>
      <c r="L19" s="55">
        <f t="shared" ref="L19:L28" si="4">K19*F19</f>
        <v>96000000</v>
      </c>
    </row>
    <row r="20" spans="2:12" x14ac:dyDescent="0.2">
      <c r="B20" s="47">
        <v>8</v>
      </c>
      <c r="C20" s="130" t="s">
        <v>13</v>
      </c>
      <c r="D20" s="130"/>
      <c r="E20" s="52" t="s">
        <v>11</v>
      </c>
      <c r="F20" s="16">
        <v>35000</v>
      </c>
      <c r="G20" s="16">
        <v>610</v>
      </c>
      <c r="H20" s="16">
        <v>21350000</v>
      </c>
      <c r="I20" s="32">
        <v>324</v>
      </c>
      <c r="J20" s="55">
        <f t="shared" si="2"/>
        <v>11340000</v>
      </c>
      <c r="K20" s="33">
        <f t="shared" si="3"/>
        <v>934</v>
      </c>
      <c r="L20" s="55">
        <f t="shared" si="4"/>
        <v>32690000</v>
      </c>
    </row>
    <row r="21" spans="2:12" x14ac:dyDescent="0.2">
      <c r="B21" s="47">
        <v>9</v>
      </c>
      <c r="C21" s="130" t="s">
        <v>14</v>
      </c>
      <c r="D21" s="130"/>
      <c r="E21" s="52" t="s">
        <v>15</v>
      </c>
      <c r="F21" s="17">
        <v>40000</v>
      </c>
      <c r="G21" s="17">
        <v>572</v>
      </c>
      <c r="H21" s="16">
        <v>22880000</v>
      </c>
      <c r="I21" s="32">
        <v>71</v>
      </c>
      <c r="J21" s="55">
        <f t="shared" si="2"/>
        <v>2840000</v>
      </c>
      <c r="K21" s="33">
        <f t="shared" si="3"/>
        <v>643</v>
      </c>
      <c r="L21" s="55">
        <f t="shared" si="4"/>
        <v>25720000</v>
      </c>
    </row>
    <row r="22" spans="2:12" x14ac:dyDescent="0.2">
      <c r="B22" s="47">
        <v>10</v>
      </c>
      <c r="C22" s="130" t="s">
        <v>16</v>
      </c>
      <c r="D22" s="130"/>
      <c r="E22" s="52" t="s">
        <v>17</v>
      </c>
      <c r="F22" s="16">
        <v>40000</v>
      </c>
      <c r="G22" s="16">
        <v>327</v>
      </c>
      <c r="H22" s="16">
        <v>13080000</v>
      </c>
      <c r="I22" s="32">
        <v>130</v>
      </c>
      <c r="J22" s="55">
        <f t="shared" si="2"/>
        <v>5200000</v>
      </c>
      <c r="K22" s="33">
        <f t="shared" si="3"/>
        <v>457</v>
      </c>
      <c r="L22" s="55">
        <f t="shared" si="4"/>
        <v>18280000</v>
      </c>
    </row>
    <row r="23" spans="2:12" x14ac:dyDescent="0.2">
      <c r="B23" s="47">
        <v>11</v>
      </c>
      <c r="C23" s="130" t="s">
        <v>18</v>
      </c>
      <c r="D23" s="130"/>
      <c r="E23" s="52" t="s">
        <v>19</v>
      </c>
      <c r="F23" s="16">
        <v>200000</v>
      </c>
      <c r="G23" s="16">
        <v>20</v>
      </c>
      <c r="H23" s="16">
        <v>4000000</v>
      </c>
      <c r="I23" s="32">
        <v>30</v>
      </c>
      <c r="J23" s="55">
        <f t="shared" si="2"/>
        <v>6000000</v>
      </c>
      <c r="K23" s="33">
        <f t="shared" si="3"/>
        <v>50</v>
      </c>
      <c r="L23" s="55">
        <f t="shared" si="4"/>
        <v>10000000</v>
      </c>
    </row>
    <row r="24" spans="2:12" x14ac:dyDescent="0.2">
      <c r="B24" s="47">
        <v>12</v>
      </c>
      <c r="C24" s="130" t="s">
        <v>20</v>
      </c>
      <c r="D24" s="130"/>
      <c r="E24" s="52" t="s">
        <v>15</v>
      </c>
      <c r="F24" s="16">
        <v>2000000</v>
      </c>
      <c r="G24" s="16">
        <v>2</v>
      </c>
      <c r="H24" s="16">
        <v>4000000</v>
      </c>
      <c r="I24" s="32">
        <v>3</v>
      </c>
      <c r="J24" s="55">
        <f t="shared" si="2"/>
        <v>6000000</v>
      </c>
      <c r="K24" s="33">
        <f t="shared" si="3"/>
        <v>5</v>
      </c>
      <c r="L24" s="55">
        <f t="shared" si="4"/>
        <v>10000000</v>
      </c>
    </row>
    <row r="25" spans="2:12" x14ac:dyDescent="0.2">
      <c r="B25" s="47">
        <v>13</v>
      </c>
      <c r="C25" s="130" t="s">
        <v>21</v>
      </c>
      <c r="D25" s="130"/>
      <c r="E25" s="52" t="s">
        <v>11</v>
      </c>
      <c r="F25" s="16">
        <v>40000</v>
      </c>
      <c r="G25" s="16">
        <v>30</v>
      </c>
      <c r="H25" s="16">
        <v>1200000</v>
      </c>
      <c r="I25" s="32">
        <v>20</v>
      </c>
      <c r="J25" s="55">
        <f t="shared" si="2"/>
        <v>800000</v>
      </c>
      <c r="K25" s="33">
        <f t="shared" si="3"/>
        <v>50</v>
      </c>
      <c r="L25" s="55">
        <f t="shared" si="4"/>
        <v>2000000</v>
      </c>
    </row>
    <row r="26" spans="2:12" x14ac:dyDescent="0.2">
      <c r="B26" s="47">
        <v>14</v>
      </c>
      <c r="C26" s="130" t="s">
        <v>22</v>
      </c>
      <c r="D26" s="130"/>
      <c r="E26" s="52" t="s">
        <v>17</v>
      </c>
      <c r="F26" s="16">
        <v>96000</v>
      </c>
      <c r="G26" s="16">
        <v>0</v>
      </c>
      <c r="H26" s="16">
        <v>0</v>
      </c>
      <c r="I26" s="32"/>
      <c r="J26" s="55">
        <f t="shared" si="2"/>
        <v>0</v>
      </c>
      <c r="K26" s="33">
        <f t="shared" si="3"/>
        <v>0</v>
      </c>
      <c r="L26" s="55">
        <f t="shared" si="4"/>
        <v>0</v>
      </c>
    </row>
    <row r="27" spans="2:12" x14ac:dyDescent="0.2">
      <c r="B27" s="47">
        <v>15</v>
      </c>
      <c r="C27" s="130" t="s">
        <v>23</v>
      </c>
      <c r="D27" s="130"/>
      <c r="E27" s="52" t="s">
        <v>131</v>
      </c>
      <c r="F27" s="16">
        <v>60000</v>
      </c>
      <c r="G27" s="16">
        <v>12</v>
      </c>
      <c r="H27" s="16">
        <v>720000</v>
      </c>
      <c r="I27" s="32"/>
      <c r="J27" s="55">
        <f t="shared" si="2"/>
        <v>0</v>
      </c>
      <c r="K27" s="33">
        <f t="shared" si="3"/>
        <v>12</v>
      </c>
      <c r="L27" s="55">
        <f t="shared" si="4"/>
        <v>720000</v>
      </c>
    </row>
    <row r="28" spans="2:12" x14ac:dyDescent="0.2">
      <c r="B28" s="47">
        <v>16</v>
      </c>
      <c r="C28" s="130" t="s">
        <v>24</v>
      </c>
      <c r="D28" s="130"/>
      <c r="E28" s="52" t="s">
        <v>25</v>
      </c>
      <c r="F28" s="16">
        <v>120000</v>
      </c>
      <c r="G28" s="16">
        <v>0</v>
      </c>
      <c r="H28" s="16">
        <v>0</v>
      </c>
      <c r="I28" s="32"/>
      <c r="J28" s="61">
        <f t="shared" si="2"/>
        <v>0</v>
      </c>
      <c r="K28" s="33">
        <f t="shared" si="3"/>
        <v>0</v>
      </c>
      <c r="L28" s="55">
        <f t="shared" si="4"/>
        <v>0</v>
      </c>
    </row>
    <row r="29" spans="2:12" x14ac:dyDescent="0.2">
      <c r="B29" s="47"/>
      <c r="C29" s="128" t="s">
        <v>122</v>
      </c>
      <c r="D29" s="128"/>
      <c r="E29" s="3"/>
      <c r="F29" s="37"/>
      <c r="G29" s="37"/>
      <c r="H29" s="37">
        <v>162120000</v>
      </c>
      <c r="I29" s="35"/>
      <c r="J29" s="36">
        <f>SUM(J18:J28)</f>
        <v>36680000</v>
      </c>
      <c r="K29" s="35"/>
      <c r="L29" s="36">
        <f>SUM(L18:L28)</f>
        <v>198800000</v>
      </c>
    </row>
    <row r="30" spans="2:12" ht="15" hidden="1" customHeight="1" x14ac:dyDescent="0.2">
      <c r="B30" s="47">
        <v>17</v>
      </c>
      <c r="C30" s="130" t="s">
        <v>26</v>
      </c>
      <c r="D30" s="130"/>
      <c r="E30" s="4" t="s">
        <v>27</v>
      </c>
      <c r="F30" s="16">
        <v>18000</v>
      </c>
      <c r="G30" s="16">
        <v>0</v>
      </c>
      <c r="H30" s="16">
        <v>0</v>
      </c>
      <c r="I30" s="32"/>
      <c r="J30" s="61">
        <f t="shared" ref="J30:J35" si="5">I30*F30</f>
        <v>0</v>
      </c>
      <c r="K30" s="33">
        <f>I30+G30</f>
        <v>0</v>
      </c>
      <c r="L30" s="33">
        <f>K30*F30</f>
        <v>0</v>
      </c>
    </row>
    <row r="31" spans="2:12" ht="15.75" hidden="1" customHeight="1" x14ac:dyDescent="0.2">
      <c r="B31" s="47">
        <v>18</v>
      </c>
      <c r="C31" s="130" t="s">
        <v>28</v>
      </c>
      <c r="D31" s="130"/>
      <c r="E31" s="4" t="s">
        <v>29</v>
      </c>
      <c r="F31" s="16">
        <v>17000</v>
      </c>
      <c r="G31" s="16">
        <v>0</v>
      </c>
      <c r="H31" s="16">
        <v>0</v>
      </c>
      <c r="I31" s="32"/>
      <c r="J31" s="61">
        <f t="shared" si="5"/>
        <v>0</v>
      </c>
      <c r="K31" s="33">
        <f t="shared" ref="K31:K35" si="6">I31+G31</f>
        <v>0</v>
      </c>
      <c r="L31" s="33">
        <f t="shared" ref="L31:L35" si="7">K31*F31</f>
        <v>0</v>
      </c>
    </row>
    <row r="32" spans="2:12" hidden="1" x14ac:dyDescent="0.2">
      <c r="B32" s="47">
        <v>19</v>
      </c>
      <c r="C32" s="130" t="s">
        <v>30</v>
      </c>
      <c r="D32" s="130"/>
      <c r="E32" s="4" t="s">
        <v>27</v>
      </c>
      <c r="F32" s="16">
        <v>7500</v>
      </c>
      <c r="G32" s="16">
        <v>0</v>
      </c>
      <c r="H32" s="16">
        <v>0</v>
      </c>
      <c r="I32" s="32"/>
      <c r="J32" s="61">
        <f t="shared" si="5"/>
        <v>0</v>
      </c>
      <c r="K32" s="33">
        <f t="shared" si="6"/>
        <v>0</v>
      </c>
      <c r="L32" s="33">
        <f t="shared" si="7"/>
        <v>0</v>
      </c>
    </row>
    <row r="33" spans="2:12" x14ac:dyDescent="0.2">
      <c r="B33" s="47">
        <v>20</v>
      </c>
      <c r="C33" s="130" t="s">
        <v>31</v>
      </c>
      <c r="D33" s="130"/>
      <c r="E33" s="4" t="s">
        <v>29</v>
      </c>
      <c r="F33" s="16">
        <v>180000</v>
      </c>
      <c r="G33" s="16">
        <v>0</v>
      </c>
      <c r="H33" s="16">
        <v>0</v>
      </c>
      <c r="I33" s="32">
        <v>12</v>
      </c>
      <c r="J33" s="61">
        <f t="shared" si="5"/>
        <v>2160000</v>
      </c>
      <c r="K33" s="33">
        <f t="shared" si="6"/>
        <v>12</v>
      </c>
      <c r="L33" s="33">
        <f t="shared" si="7"/>
        <v>2160000</v>
      </c>
    </row>
    <row r="34" spans="2:12" ht="12" customHeight="1" x14ac:dyDescent="0.2">
      <c r="B34" s="47">
        <v>21</v>
      </c>
      <c r="C34" s="130" t="s">
        <v>32</v>
      </c>
      <c r="D34" s="130"/>
      <c r="E34" s="4" t="s">
        <v>33</v>
      </c>
      <c r="F34" s="16">
        <v>2000000</v>
      </c>
      <c r="G34" s="16">
        <v>0</v>
      </c>
      <c r="H34" s="16">
        <v>0</v>
      </c>
      <c r="I34" s="32"/>
      <c r="J34" s="61">
        <f t="shared" si="5"/>
        <v>0</v>
      </c>
      <c r="K34" s="33">
        <f t="shared" si="6"/>
        <v>0</v>
      </c>
      <c r="L34" s="33">
        <f t="shared" si="7"/>
        <v>0</v>
      </c>
    </row>
    <row r="35" spans="2:12" x14ac:dyDescent="0.2">
      <c r="B35" s="47">
        <v>22</v>
      </c>
      <c r="C35" s="130" t="s">
        <v>34</v>
      </c>
      <c r="D35" s="130"/>
      <c r="E35" s="4" t="s">
        <v>15</v>
      </c>
      <c r="F35" s="16">
        <v>350000</v>
      </c>
      <c r="G35" s="16">
        <v>32</v>
      </c>
      <c r="H35" s="16">
        <v>11200000</v>
      </c>
      <c r="I35" s="32">
        <v>6</v>
      </c>
      <c r="J35" s="55">
        <f t="shared" si="5"/>
        <v>2100000</v>
      </c>
      <c r="K35" s="33">
        <f t="shared" si="6"/>
        <v>38</v>
      </c>
      <c r="L35" s="33">
        <f t="shared" si="7"/>
        <v>13300000</v>
      </c>
    </row>
    <row r="36" spans="2:12" x14ac:dyDescent="0.2">
      <c r="B36" s="47"/>
      <c r="C36" s="128" t="s">
        <v>123</v>
      </c>
      <c r="D36" s="128"/>
      <c r="E36" s="3"/>
      <c r="F36" s="37"/>
      <c r="G36" s="37"/>
      <c r="H36" s="37">
        <v>11200000</v>
      </c>
      <c r="I36" s="35"/>
      <c r="J36" s="36">
        <f>SUM(J30:J35)</f>
        <v>4260000</v>
      </c>
      <c r="K36" s="35"/>
      <c r="L36" s="36">
        <f>SUM(L30:L35)</f>
        <v>15460000</v>
      </c>
    </row>
    <row r="37" spans="2:12" x14ac:dyDescent="0.2">
      <c r="B37" s="47">
        <v>23</v>
      </c>
      <c r="C37" s="135" t="s">
        <v>35</v>
      </c>
      <c r="D37" s="135"/>
      <c r="E37" s="5" t="s">
        <v>36</v>
      </c>
      <c r="F37" s="17">
        <v>17000</v>
      </c>
      <c r="G37" s="17">
        <v>1520</v>
      </c>
      <c r="H37" s="17">
        <v>25840000</v>
      </c>
      <c r="I37" s="32">
        <v>516</v>
      </c>
      <c r="J37" s="55">
        <f t="shared" ref="J37:J57" si="8">I37*F37</f>
        <v>8772000</v>
      </c>
      <c r="K37" s="33">
        <f>I37+G37</f>
        <v>2036</v>
      </c>
      <c r="L37" s="55">
        <f>K37*F37</f>
        <v>34612000</v>
      </c>
    </row>
    <row r="38" spans="2:12" x14ac:dyDescent="0.2">
      <c r="B38" s="47">
        <v>24</v>
      </c>
      <c r="C38" s="135" t="s">
        <v>37</v>
      </c>
      <c r="D38" s="135"/>
      <c r="E38" s="5" t="s">
        <v>38</v>
      </c>
      <c r="F38" s="17">
        <v>64000</v>
      </c>
      <c r="G38" s="17">
        <v>0</v>
      </c>
      <c r="H38" s="17">
        <v>0</v>
      </c>
      <c r="I38" s="32"/>
      <c r="J38" s="55">
        <f t="shared" si="8"/>
        <v>0</v>
      </c>
      <c r="K38" s="33">
        <f t="shared" ref="K38:K57" si="9">I38+G38</f>
        <v>0</v>
      </c>
      <c r="L38" s="55">
        <f t="shared" ref="L38:L57" si="10">K38*F38</f>
        <v>0</v>
      </c>
    </row>
    <row r="39" spans="2:12" ht="11.25" customHeight="1" x14ac:dyDescent="0.2">
      <c r="B39" s="47">
        <v>25</v>
      </c>
      <c r="C39" s="135" t="s">
        <v>39</v>
      </c>
      <c r="D39" s="135"/>
      <c r="E39" s="5" t="s">
        <v>38</v>
      </c>
      <c r="F39" s="17">
        <v>58000</v>
      </c>
      <c r="G39" s="17">
        <v>0</v>
      </c>
      <c r="H39" s="17">
        <v>0</v>
      </c>
      <c r="I39" s="32"/>
      <c r="J39" s="55">
        <f t="shared" si="8"/>
        <v>0</v>
      </c>
      <c r="K39" s="33">
        <f t="shared" si="9"/>
        <v>0</v>
      </c>
      <c r="L39" s="55">
        <f t="shared" si="10"/>
        <v>0</v>
      </c>
    </row>
    <row r="40" spans="2:12" x14ac:dyDescent="0.2">
      <c r="B40" s="47">
        <v>26</v>
      </c>
      <c r="C40" s="135" t="s">
        <v>40</v>
      </c>
      <c r="D40" s="135"/>
      <c r="E40" s="5" t="s">
        <v>38</v>
      </c>
      <c r="F40" s="17">
        <v>18000</v>
      </c>
      <c r="G40" s="17">
        <v>376</v>
      </c>
      <c r="H40" s="17">
        <v>6768000</v>
      </c>
      <c r="I40" s="32">
        <v>117</v>
      </c>
      <c r="J40" s="55">
        <f t="shared" si="8"/>
        <v>2106000</v>
      </c>
      <c r="K40" s="33">
        <f t="shared" si="9"/>
        <v>493</v>
      </c>
      <c r="L40" s="55">
        <f t="shared" si="10"/>
        <v>8874000</v>
      </c>
    </row>
    <row r="41" spans="2:12" ht="14.25" customHeight="1" x14ac:dyDescent="0.2">
      <c r="B41" s="47">
        <v>27</v>
      </c>
      <c r="C41" s="135" t="s">
        <v>41</v>
      </c>
      <c r="D41" s="135"/>
      <c r="E41" s="5" t="s">
        <v>38</v>
      </c>
      <c r="F41" s="17">
        <v>15000</v>
      </c>
      <c r="G41" s="17">
        <v>184</v>
      </c>
      <c r="H41" s="17">
        <v>2760000</v>
      </c>
      <c r="I41" s="32">
        <v>71</v>
      </c>
      <c r="J41" s="55">
        <f t="shared" si="8"/>
        <v>1065000</v>
      </c>
      <c r="K41" s="33">
        <f t="shared" si="9"/>
        <v>255</v>
      </c>
      <c r="L41" s="55">
        <f t="shared" si="10"/>
        <v>3825000</v>
      </c>
    </row>
    <row r="42" spans="2:12" x14ac:dyDescent="0.2">
      <c r="B42" s="47">
        <v>28</v>
      </c>
      <c r="C42" s="135" t="s">
        <v>42</v>
      </c>
      <c r="D42" s="135"/>
      <c r="E42" s="5" t="s">
        <v>38</v>
      </c>
      <c r="F42" s="17">
        <v>12000</v>
      </c>
      <c r="G42" s="17">
        <v>18</v>
      </c>
      <c r="H42" s="17">
        <v>216000</v>
      </c>
      <c r="I42" s="32"/>
      <c r="J42" s="55">
        <f t="shared" si="8"/>
        <v>0</v>
      </c>
      <c r="K42" s="33">
        <f t="shared" si="9"/>
        <v>18</v>
      </c>
      <c r="L42" s="55">
        <f t="shared" si="10"/>
        <v>216000</v>
      </c>
    </row>
    <row r="43" spans="2:12" ht="13.5" customHeight="1" x14ac:dyDescent="0.2">
      <c r="B43" s="47">
        <v>29</v>
      </c>
      <c r="C43" s="135" t="s">
        <v>43</v>
      </c>
      <c r="D43" s="135"/>
      <c r="E43" s="5" t="s">
        <v>38</v>
      </c>
      <c r="F43" s="17">
        <v>12000</v>
      </c>
      <c r="G43" s="17">
        <v>85</v>
      </c>
      <c r="H43" s="17">
        <v>1020000</v>
      </c>
      <c r="I43" s="32"/>
      <c r="J43" s="55">
        <f t="shared" si="8"/>
        <v>0</v>
      </c>
      <c r="K43" s="33">
        <f t="shared" si="9"/>
        <v>85</v>
      </c>
      <c r="L43" s="55">
        <f t="shared" si="10"/>
        <v>1020000</v>
      </c>
    </row>
    <row r="44" spans="2:12" ht="12.75" customHeight="1" x14ac:dyDescent="0.2">
      <c r="B44" s="47">
        <v>30</v>
      </c>
      <c r="C44" s="135" t="s">
        <v>44</v>
      </c>
      <c r="D44" s="135"/>
      <c r="E44" s="5" t="s">
        <v>38</v>
      </c>
      <c r="F44" s="17">
        <v>12000</v>
      </c>
      <c r="G44" s="17">
        <v>65</v>
      </c>
      <c r="H44" s="17">
        <v>780000</v>
      </c>
      <c r="I44" s="32"/>
      <c r="J44" s="55">
        <f t="shared" si="8"/>
        <v>0</v>
      </c>
      <c r="K44" s="33">
        <f t="shared" si="9"/>
        <v>65</v>
      </c>
      <c r="L44" s="55">
        <f t="shared" si="10"/>
        <v>780000</v>
      </c>
    </row>
    <row r="45" spans="2:12" ht="11.25" customHeight="1" x14ac:dyDescent="0.2">
      <c r="B45" s="47">
        <v>31</v>
      </c>
      <c r="C45" s="135" t="s">
        <v>45</v>
      </c>
      <c r="D45" s="135"/>
      <c r="E45" s="5" t="s">
        <v>38</v>
      </c>
      <c r="F45" s="17">
        <v>8000</v>
      </c>
      <c r="G45" s="17">
        <v>40</v>
      </c>
      <c r="H45" s="17">
        <v>320000</v>
      </c>
      <c r="I45" s="32">
        <v>75</v>
      </c>
      <c r="J45" s="55">
        <f t="shared" si="8"/>
        <v>600000</v>
      </c>
      <c r="K45" s="33">
        <f t="shared" si="9"/>
        <v>115</v>
      </c>
      <c r="L45" s="55">
        <f t="shared" si="10"/>
        <v>920000</v>
      </c>
    </row>
    <row r="46" spans="2:12" ht="12.75" customHeight="1" x14ac:dyDescent="0.2">
      <c r="B46" s="47">
        <v>32</v>
      </c>
      <c r="C46" s="134" t="s">
        <v>46</v>
      </c>
      <c r="D46" s="134"/>
      <c r="E46" s="7" t="s">
        <v>38</v>
      </c>
      <c r="F46" s="56">
        <v>96000</v>
      </c>
      <c r="G46" s="56">
        <v>284</v>
      </c>
      <c r="H46" s="56">
        <v>27264000</v>
      </c>
      <c r="I46" s="57">
        <v>71</v>
      </c>
      <c r="J46" s="59">
        <f t="shared" si="8"/>
        <v>6816000</v>
      </c>
      <c r="K46" s="58">
        <f t="shared" si="9"/>
        <v>355</v>
      </c>
      <c r="L46" s="59">
        <f t="shared" si="10"/>
        <v>34080000</v>
      </c>
    </row>
    <row r="47" spans="2:12" ht="12.75" customHeight="1" x14ac:dyDescent="0.2">
      <c r="B47" s="47">
        <v>33</v>
      </c>
      <c r="C47" s="135" t="s">
        <v>47</v>
      </c>
      <c r="D47" s="135"/>
      <c r="E47" s="5" t="s">
        <v>38</v>
      </c>
      <c r="F47" s="17">
        <v>20000</v>
      </c>
      <c r="G47" s="17">
        <v>20</v>
      </c>
      <c r="H47" s="17">
        <v>400000</v>
      </c>
      <c r="I47" s="32"/>
      <c r="J47" s="55">
        <f t="shared" si="8"/>
        <v>0</v>
      </c>
      <c r="K47" s="33">
        <f t="shared" si="9"/>
        <v>20</v>
      </c>
      <c r="L47" s="55">
        <f t="shared" si="10"/>
        <v>400000</v>
      </c>
    </row>
    <row r="48" spans="2:12" x14ac:dyDescent="0.2">
      <c r="B48" s="47">
        <v>34</v>
      </c>
      <c r="C48" s="135" t="s">
        <v>48</v>
      </c>
      <c r="D48" s="135"/>
      <c r="E48" s="5" t="s">
        <v>38</v>
      </c>
      <c r="F48" s="17">
        <v>18000</v>
      </c>
      <c r="G48" s="17">
        <v>43</v>
      </c>
      <c r="H48" s="17">
        <v>774000</v>
      </c>
      <c r="I48" s="32">
        <v>57</v>
      </c>
      <c r="J48" s="55">
        <f t="shared" si="8"/>
        <v>1026000</v>
      </c>
      <c r="K48" s="33">
        <f t="shared" si="9"/>
        <v>100</v>
      </c>
      <c r="L48" s="55">
        <f t="shared" si="10"/>
        <v>1800000</v>
      </c>
    </row>
    <row r="49" spans="2:12" ht="12.75" customHeight="1" x14ac:dyDescent="0.2">
      <c r="B49" s="47">
        <v>35</v>
      </c>
      <c r="C49" s="135" t="s">
        <v>49</v>
      </c>
      <c r="D49" s="135"/>
      <c r="E49" s="5" t="s">
        <v>38</v>
      </c>
      <c r="F49" s="17">
        <v>16000</v>
      </c>
      <c r="G49" s="17">
        <v>46</v>
      </c>
      <c r="H49" s="17">
        <v>736000</v>
      </c>
      <c r="I49" s="32">
        <v>31</v>
      </c>
      <c r="J49" s="55">
        <f t="shared" si="8"/>
        <v>496000</v>
      </c>
      <c r="K49" s="33">
        <f t="shared" si="9"/>
        <v>77</v>
      </c>
      <c r="L49" s="55">
        <f t="shared" si="10"/>
        <v>1232000</v>
      </c>
    </row>
    <row r="50" spans="2:12" x14ac:dyDescent="0.2">
      <c r="B50" s="47">
        <v>36</v>
      </c>
      <c r="C50" s="135" t="s">
        <v>50</v>
      </c>
      <c r="D50" s="135"/>
      <c r="E50" s="5" t="s">
        <v>38</v>
      </c>
      <c r="F50" s="17">
        <v>20000</v>
      </c>
      <c r="G50" s="17">
        <v>63</v>
      </c>
      <c r="H50" s="17">
        <v>1260000</v>
      </c>
      <c r="I50" s="32">
        <v>8</v>
      </c>
      <c r="J50" s="55">
        <f t="shared" si="8"/>
        <v>160000</v>
      </c>
      <c r="K50" s="33">
        <f t="shared" si="9"/>
        <v>71</v>
      </c>
      <c r="L50" s="55">
        <f t="shared" si="10"/>
        <v>1420000</v>
      </c>
    </row>
    <row r="51" spans="2:12" ht="12.75" customHeight="1" x14ac:dyDescent="0.2">
      <c r="B51" s="47">
        <v>37</v>
      </c>
      <c r="C51" s="135" t="s">
        <v>51</v>
      </c>
      <c r="D51" s="135"/>
      <c r="E51" s="5" t="s">
        <v>38</v>
      </c>
      <c r="F51" s="17">
        <v>10000</v>
      </c>
      <c r="G51" s="17">
        <v>17</v>
      </c>
      <c r="H51" s="17">
        <v>170000</v>
      </c>
      <c r="I51" s="32">
        <v>3</v>
      </c>
      <c r="J51" s="55">
        <f t="shared" si="8"/>
        <v>30000</v>
      </c>
      <c r="K51" s="33">
        <f t="shared" si="9"/>
        <v>20</v>
      </c>
      <c r="L51" s="55">
        <f t="shared" si="10"/>
        <v>200000</v>
      </c>
    </row>
    <row r="52" spans="2:12" ht="12" customHeight="1" x14ac:dyDescent="0.2">
      <c r="B52" s="47">
        <v>38</v>
      </c>
      <c r="C52" s="135" t="s">
        <v>52</v>
      </c>
      <c r="D52" s="135"/>
      <c r="E52" s="5" t="s">
        <v>38</v>
      </c>
      <c r="F52" s="17">
        <v>20000</v>
      </c>
      <c r="G52" s="17">
        <v>16</v>
      </c>
      <c r="H52" s="17">
        <v>320000</v>
      </c>
      <c r="I52" s="32"/>
      <c r="J52" s="55">
        <f t="shared" si="8"/>
        <v>0</v>
      </c>
      <c r="K52" s="33">
        <f t="shared" si="9"/>
        <v>16</v>
      </c>
      <c r="L52" s="55">
        <f t="shared" si="10"/>
        <v>320000</v>
      </c>
    </row>
    <row r="53" spans="2:12" hidden="1" x14ac:dyDescent="0.2">
      <c r="B53" s="47">
        <v>39</v>
      </c>
      <c r="C53" s="135" t="s">
        <v>53</v>
      </c>
      <c r="D53" s="135"/>
      <c r="E53" s="5" t="s">
        <v>36</v>
      </c>
      <c r="F53" s="17">
        <v>22000</v>
      </c>
      <c r="G53" s="17">
        <v>0</v>
      </c>
      <c r="H53" s="17">
        <v>0</v>
      </c>
      <c r="I53" s="32"/>
      <c r="J53" s="55">
        <f t="shared" si="8"/>
        <v>0</v>
      </c>
      <c r="K53" s="33">
        <f t="shared" si="9"/>
        <v>0</v>
      </c>
      <c r="L53" s="55">
        <f t="shared" si="10"/>
        <v>0</v>
      </c>
    </row>
    <row r="54" spans="2:12" hidden="1" x14ac:dyDescent="0.2">
      <c r="B54" s="47">
        <v>40</v>
      </c>
      <c r="C54" s="135" t="s">
        <v>54</v>
      </c>
      <c r="D54" s="135"/>
      <c r="E54" s="5" t="s">
        <v>36</v>
      </c>
      <c r="F54" s="17">
        <v>20000</v>
      </c>
      <c r="G54" s="17">
        <v>0</v>
      </c>
      <c r="H54" s="17">
        <v>0</v>
      </c>
      <c r="I54" s="32"/>
      <c r="J54" s="55">
        <f t="shared" si="8"/>
        <v>0</v>
      </c>
      <c r="K54" s="33">
        <f t="shared" si="9"/>
        <v>0</v>
      </c>
      <c r="L54" s="55">
        <f t="shared" si="10"/>
        <v>0</v>
      </c>
    </row>
    <row r="55" spans="2:12" hidden="1" x14ac:dyDescent="0.2">
      <c r="B55" s="47">
        <v>41</v>
      </c>
      <c r="C55" s="135" t="s">
        <v>55</v>
      </c>
      <c r="D55" s="135"/>
      <c r="E55" s="5" t="s">
        <v>36</v>
      </c>
      <c r="F55" s="17">
        <v>12000</v>
      </c>
      <c r="G55" s="17">
        <v>0</v>
      </c>
      <c r="H55" s="17">
        <v>0</v>
      </c>
      <c r="I55" s="32"/>
      <c r="J55" s="55">
        <f t="shared" si="8"/>
        <v>0</v>
      </c>
      <c r="K55" s="33">
        <f t="shared" si="9"/>
        <v>0</v>
      </c>
      <c r="L55" s="55">
        <f t="shared" si="10"/>
        <v>0</v>
      </c>
    </row>
    <row r="56" spans="2:12" x14ac:dyDescent="0.2">
      <c r="B56" s="47">
        <v>42</v>
      </c>
      <c r="C56" s="135" t="s">
        <v>56</v>
      </c>
      <c r="D56" s="135"/>
      <c r="E56" s="5" t="s">
        <v>36</v>
      </c>
      <c r="F56" s="17">
        <v>15000</v>
      </c>
      <c r="G56" s="17">
        <v>0</v>
      </c>
      <c r="H56" s="17">
        <v>0</v>
      </c>
      <c r="I56" s="32">
        <v>2</v>
      </c>
      <c r="J56" s="55">
        <f t="shared" si="8"/>
        <v>30000</v>
      </c>
      <c r="K56" s="33">
        <f t="shared" si="9"/>
        <v>2</v>
      </c>
      <c r="L56" s="55">
        <f t="shared" si="10"/>
        <v>30000</v>
      </c>
    </row>
    <row r="57" spans="2:12" x14ac:dyDescent="0.2">
      <c r="B57" s="47">
        <v>43</v>
      </c>
      <c r="C57" s="135" t="s">
        <v>57</v>
      </c>
      <c r="D57" s="135"/>
      <c r="E57" s="5" t="s">
        <v>36</v>
      </c>
      <c r="F57" s="17">
        <v>118000</v>
      </c>
      <c r="G57" s="17">
        <v>0</v>
      </c>
      <c r="H57" s="17">
        <v>0</v>
      </c>
      <c r="I57" s="32"/>
      <c r="J57" s="55">
        <f t="shared" si="8"/>
        <v>0</v>
      </c>
      <c r="K57" s="33">
        <f t="shared" si="9"/>
        <v>0</v>
      </c>
      <c r="L57" s="55">
        <f t="shared" si="10"/>
        <v>0</v>
      </c>
    </row>
    <row r="58" spans="2:12" ht="15" customHeight="1" x14ac:dyDescent="0.2">
      <c r="B58" s="47"/>
      <c r="C58" s="128" t="s">
        <v>124</v>
      </c>
      <c r="D58" s="128"/>
      <c r="E58" s="3"/>
      <c r="F58" s="37"/>
      <c r="G58" s="37"/>
      <c r="H58" s="37">
        <v>68628000</v>
      </c>
      <c r="I58" s="35"/>
      <c r="J58" s="36">
        <f>SUM(J37:J57)</f>
        <v>21101000</v>
      </c>
      <c r="K58" s="35"/>
      <c r="L58" s="36">
        <f>SUM(L37:L57)</f>
        <v>89729000</v>
      </c>
    </row>
    <row r="59" spans="2:12" hidden="1" x14ac:dyDescent="0.2">
      <c r="B59" s="47">
        <v>44</v>
      </c>
      <c r="C59" s="130" t="s">
        <v>58</v>
      </c>
      <c r="D59" s="130"/>
      <c r="E59" s="5" t="s">
        <v>59</v>
      </c>
      <c r="F59" s="17">
        <v>550000</v>
      </c>
      <c r="G59" s="17"/>
      <c r="H59" s="17"/>
      <c r="I59" s="32"/>
      <c r="J59" s="33">
        <f>I59*F59</f>
        <v>0</v>
      </c>
      <c r="K59" s="32"/>
      <c r="L59" s="32"/>
    </row>
    <row r="60" spans="2:12" hidden="1" x14ac:dyDescent="0.2">
      <c r="B60" s="47">
        <v>45</v>
      </c>
      <c r="C60" s="130" t="s">
        <v>60</v>
      </c>
      <c r="D60" s="130"/>
      <c r="E60" s="5" t="s">
        <v>59</v>
      </c>
      <c r="F60" s="17">
        <v>900000</v>
      </c>
      <c r="G60" s="17"/>
      <c r="H60" s="17"/>
      <c r="I60" s="32"/>
      <c r="J60" s="33">
        <f>I60*F60</f>
        <v>0</v>
      </c>
      <c r="K60" s="32"/>
      <c r="L60" s="32"/>
    </row>
    <row r="61" spans="2:12" hidden="1" x14ac:dyDescent="0.2">
      <c r="B61" s="47"/>
      <c r="C61" s="128" t="s">
        <v>125</v>
      </c>
      <c r="D61" s="128"/>
      <c r="E61" s="3"/>
      <c r="F61" s="37"/>
      <c r="G61" s="37"/>
      <c r="H61" s="37"/>
      <c r="I61" s="35"/>
      <c r="J61" s="36">
        <f>SUM(J59:J60)</f>
        <v>0</v>
      </c>
      <c r="K61" s="35"/>
      <c r="L61" s="35"/>
    </row>
    <row r="62" spans="2:12" x14ac:dyDescent="0.2">
      <c r="B62" s="47"/>
      <c r="C62" s="128" t="s">
        <v>61</v>
      </c>
      <c r="D62" s="128"/>
      <c r="E62" s="3"/>
      <c r="F62" s="37"/>
      <c r="G62" s="37"/>
      <c r="H62" s="37">
        <v>241948000</v>
      </c>
      <c r="I62" s="36"/>
      <c r="J62" s="36">
        <f>J61+J58+J36+J29</f>
        <v>62041000</v>
      </c>
      <c r="K62" s="35"/>
      <c r="L62" s="36">
        <f>L61+L58+L36+L29</f>
        <v>303989000</v>
      </c>
    </row>
    <row r="63" spans="2:12" ht="13.5" customHeight="1" x14ac:dyDescent="0.2">
      <c r="B63" s="47">
        <v>46</v>
      </c>
      <c r="C63" s="130" t="s">
        <v>62</v>
      </c>
      <c r="D63" s="130"/>
      <c r="E63" s="52" t="s">
        <v>6</v>
      </c>
      <c r="F63" s="17">
        <v>80000</v>
      </c>
      <c r="G63" s="17">
        <v>40</v>
      </c>
      <c r="H63" s="17">
        <v>3200000</v>
      </c>
      <c r="I63" s="32"/>
      <c r="J63" s="55">
        <f>I63*F63</f>
        <v>0</v>
      </c>
      <c r="K63" s="33">
        <f>G63+I63</f>
        <v>40</v>
      </c>
      <c r="L63" s="33">
        <f>K63*F63</f>
        <v>3200000</v>
      </c>
    </row>
    <row r="64" spans="2:12" x14ac:dyDescent="0.2">
      <c r="B64" s="47">
        <v>47</v>
      </c>
      <c r="C64" s="130" t="s">
        <v>63</v>
      </c>
      <c r="D64" s="130"/>
      <c r="E64" s="52" t="s">
        <v>6</v>
      </c>
      <c r="F64" s="17">
        <v>80000</v>
      </c>
      <c r="G64" s="17">
        <v>0</v>
      </c>
      <c r="H64" s="17">
        <v>0</v>
      </c>
      <c r="I64" s="32"/>
      <c r="J64" s="55">
        <f>I64*F64</f>
        <v>0</v>
      </c>
      <c r="K64" s="33">
        <f t="shared" ref="K64:K67" si="11">G64+I64</f>
        <v>0</v>
      </c>
      <c r="L64" s="33">
        <f t="shared" ref="L64:L67" si="12">K64*F64</f>
        <v>0</v>
      </c>
    </row>
    <row r="65" spans="2:12" x14ac:dyDescent="0.2">
      <c r="B65" s="47">
        <v>48</v>
      </c>
      <c r="C65" s="130" t="s">
        <v>64</v>
      </c>
      <c r="D65" s="130"/>
      <c r="E65" s="52" t="s">
        <v>4</v>
      </c>
      <c r="F65" s="17">
        <v>80000</v>
      </c>
      <c r="G65" s="17">
        <v>1552</v>
      </c>
      <c r="H65" s="17">
        <v>124160000</v>
      </c>
      <c r="I65" s="32">
        <v>46</v>
      </c>
      <c r="J65" s="55">
        <f>I65*F65</f>
        <v>3680000</v>
      </c>
      <c r="K65" s="33">
        <f t="shared" si="11"/>
        <v>1598</v>
      </c>
      <c r="L65" s="33">
        <f t="shared" si="12"/>
        <v>127840000</v>
      </c>
    </row>
    <row r="66" spans="2:12" x14ac:dyDescent="0.2">
      <c r="B66" s="47">
        <v>49</v>
      </c>
      <c r="C66" s="130" t="s">
        <v>65</v>
      </c>
      <c r="D66" s="130"/>
      <c r="E66" s="52" t="s">
        <v>4</v>
      </c>
      <c r="F66" s="17">
        <v>29000</v>
      </c>
      <c r="G66" s="17">
        <v>1456</v>
      </c>
      <c r="H66" s="17">
        <v>42224000</v>
      </c>
      <c r="I66" s="32">
        <v>736</v>
      </c>
      <c r="J66" s="55">
        <f>I66*F66</f>
        <v>21344000</v>
      </c>
      <c r="K66" s="33">
        <f t="shared" si="11"/>
        <v>2192</v>
      </c>
      <c r="L66" s="33">
        <f t="shared" si="12"/>
        <v>63568000</v>
      </c>
    </row>
    <row r="67" spans="2:12" x14ac:dyDescent="0.2">
      <c r="B67" s="47">
        <v>50</v>
      </c>
      <c r="C67" s="130" t="s">
        <v>66</v>
      </c>
      <c r="D67" s="130"/>
      <c r="E67" s="52" t="s">
        <v>67</v>
      </c>
      <c r="F67" s="17">
        <v>30000</v>
      </c>
      <c r="G67" s="17">
        <v>0</v>
      </c>
      <c r="H67" s="17">
        <v>0</v>
      </c>
      <c r="I67" s="32"/>
      <c r="J67" s="55">
        <f>I67*F67</f>
        <v>0</v>
      </c>
      <c r="K67" s="33">
        <f t="shared" si="11"/>
        <v>0</v>
      </c>
      <c r="L67" s="33">
        <f t="shared" si="12"/>
        <v>0</v>
      </c>
    </row>
    <row r="68" spans="2:12" x14ac:dyDescent="0.2">
      <c r="B68" s="47"/>
      <c r="C68" s="128" t="s">
        <v>126</v>
      </c>
      <c r="D68" s="128"/>
      <c r="E68" s="6"/>
      <c r="F68" s="37"/>
      <c r="G68" s="37"/>
      <c r="H68" s="37">
        <v>169584000</v>
      </c>
      <c r="I68" s="35"/>
      <c r="J68" s="36">
        <f>SUM(J63:J67)</f>
        <v>25024000</v>
      </c>
      <c r="K68" s="35"/>
      <c r="L68" s="36">
        <f>SUM(L63:L67)</f>
        <v>194608000</v>
      </c>
    </row>
    <row r="69" spans="2:12" x14ac:dyDescent="0.2">
      <c r="B69" s="47">
        <v>51</v>
      </c>
      <c r="C69" s="130" t="s">
        <v>68</v>
      </c>
      <c r="D69" s="130"/>
      <c r="E69" s="52" t="s">
        <v>69</v>
      </c>
      <c r="F69" s="17">
        <v>1200</v>
      </c>
      <c r="G69" s="17">
        <v>13500</v>
      </c>
      <c r="H69" s="17">
        <v>16200000</v>
      </c>
      <c r="I69" s="32">
        <v>300</v>
      </c>
      <c r="J69" s="55">
        <f>I69*F69</f>
        <v>360000</v>
      </c>
      <c r="K69" s="33">
        <f>I69+G69</f>
        <v>13800</v>
      </c>
      <c r="L69" s="33">
        <f>K69*F69</f>
        <v>16560000</v>
      </c>
    </row>
    <row r="70" spans="2:12" x14ac:dyDescent="0.2">
      <c r="B70" s="47">
        <v>52</v>
      </c>
      <c r="C70" s="130" t="s">
        <v>70</v>
      </c>
      <c r="D70" s="130"/>
      <c r="E70" s="52" t="s">
        <v>69</v>
      </c>
      <c r="F70" s="17">
        <v>1200</v>
      </c>
      <c r="G70" s="17">
        <v>10900</v>
      </c>
      <c r="H70" s="17">
        <v>13080000</v>
      </c>
      <c r="I70" s="32">
        <v>2850</v>
      </c>
      <c r="J70" s="55">
        <f>I70*F70</f>
        <v>3420000</v>
      </c>
      <c r="K70" s="33">
        <f t="shared" ref="K70:K73" si="13">I70+G70</f>
        <v>13750</v>
      </c>
      <c r="L70" s="33">
        <f t="shared" ref="L70:L73" si="14">K70*F70</f>
        <v>16500000</v>
      </c>
    </row>
    <row r="71" spans="2:12" x14ac:dyDescent="0.2">
      <c r="B71" s="47">
        <v>53</v>
      </c>
      <c r="C71" s="130" t="s">
        <v>71</v>
      </c>
      <c r="D71" s="130"/>
      <c r="E71" s="52" t="s">
        <v>69</v>
      </c>
      <c r="F71" s="17">
        <v>1200</v>
      </c>
      <c r="G71" s="17">
        <v>13450</v>
      </c>
      <c r="H71" s="17">
        <v>16140000</v>
      </c>
      <c r="I71" s="32">
        <v>3730</v>
      </c>
      <c r="J71" s="55">
        <f>I71*F71</f>
        <v>4476000</v>
      </c>
      <c r="K71" s="33">
        <f t="shared" si="13"/>
        <v>17180</v>
      </c>
      <c r="L71" s="33">
        <f t="shared" si="14"/>
        <v>20616000</v>
      </c>
    </row>
    <row r="72" spans="2:12" x14ac:dyDescent="0.2">
      <c r="B72" s="47">
        <v>54</v>
      </c>
      <c r="C72" s="130" t="s">
        <v>72</v>
      </c>
      <c r="D72" s="130"/>
      <c r="E72" s="52" t="s">
        <v>69</v>
      </c>
      <c r="F72" s="17">
        <v>1200</v>
      </c>
      <c r="G72" s="17">
        <v>12800</v>
      </c>
      <c r="H72" s="17">
        <v>15360000</v>
      </c>
      <c r="I72" s="32">
        <v>5100</v>
      </c>
      <c r="J72" s="55">
        <f>I72*F72</f>
        <v>6120000</v>
      </c>
      <c r="K72" s="33">
        <f t="shared" si="13"/>
        <v>17900</v>
      </c>
      <c r="L72" s="33">
        <f t="shared" si="14"/>
        <v>21480000</v>
      </c>
    </row>
    <row r="73" spans="2:12" x14ac:dyDescent="0.2">
      <c r="B73" s="47">
        <v>55</v>
      </c>
      <c r="C73" s="130" t="s">
        <v>73</v>
      </c>
      <c r="D73" s="130"/>
      <c r="E73" s="52" t="s">
        <v>69</v>
      </c>
      <c r="F73" s="17">
        <v>2800</v>
      </c>
      <c r="G73" s="17">
        <v>0</v>
      </c>
      <c r="H73" s="17">
        <v>0</v>
      </c>
      <c r="I73" s="32">
        <v>780</v>
      </c>
      <c r="J73" s="55">
        <f>I73*F73</f>
        <v>2184000</v>
      </c>
      <c r="K73" s="33">
        <f t="shared" si="13"/>
        <v>780</v>
      </c>
      <c r="L73" s="33">
        <f t="shared" si="14"/>
        <v>2184000</v>
      </c>
    </row>
    <row r="74" spans="2:12" x14ac:dyDescent="0.2">
      <c r="B74" s="47"/>
      <c r="C74" s="132" t="s">
        <v>127</v>
      </c>
      <c r="D74" s="132"/>
      <c r="E74" s="51"/>
      <c r="F74" s="21"/>
      <c r="G74" s="21"/>
      <c r="H74" s="21">
        <v>60780000</v>
      </c>
      <c r="I74" s="35"/>
      <c r="J74" s="36">
        <f>SUM(J69:J73)</f>
        <v>16560000</v>
      </c>
      <c r="K74" s="35"/>
      <c r="L74" s="36">
        <f>SUM(L69:L73)</f>
        <v>77340000</v>
      </c>
    </row>
    <row r="75" spans="2:12" x14ac:dyDescent="0.2">
      <c r="B75" s="47"/>
      <c r="C75" s="133" t="s">
        <v>74</v>
      </c>
      <c r="D75" s="133"/>
      <c r="E75" s="38"/>
      <c r="F75" s="37"/>
      <c r="G75" s="37"/>
      <c r="H75" s="37">
        <v>525192000</v>
      </c>
      <c r="I75" s="35"/>
      <c r="J75" s="36">
        <f>J74+J68+J62+J17</f>
        <v>103625000</v>
      </c>
      <c r="K75" s="35"/>
      <c r="L75" s="36">
        <f>L74+L68+L62+L17</f>
        <v>628817000</v>
      </c>
    </row>
    <row r="76" spans="2:12" x14ac:dyDescent="0.2">
      <c r="B76" s="47">
        <v>56</v>
      </c>
      <c r="C76" s="130" t="s">
        <v>75</v>
      </c>
      <c r="D76" s="130"/>
      <c r="E76" s="52" t="s">
        <v>76</v>
      </c>
      <c r="F76" s="17">
        <v>40000</v>
      </c>
      <c r="G76" s="17">
        <v>8</v>
      </c>
      <c r="H76" s="17">
        <v>320000</v>
      </c>
      <c r="I76" s="32"/>
      <c r="J76" s="55">
        <f>I76*F76</f>
        <v>0</v>
      </c>
      <c r="K76" s="33">
        <f>G76+I76</f>
        <v>8</v>
      </c>
      <c r="L76" s="55">
        <f>K76*F76</f>
        <v>320000</v>
      </c>
    </row>
    <row r="77" spans="2:12" x14ac:dyDescent="0.2">
      <c r="B77" s="47">
        <f>B76+1</f>
        <v>57</v>
      </c>
      <c r="C77" s="134" t="s">
        <v>77</v>
      </c>
      <c r="D77" s="134"/>
      <c r="E77" s="7" t="s">
        <v>76</v>
      </c>
      <c r="F77" s="17">
        <v>20000</v>
      </c>
      <c r="G77" s="17">
        <v>8</v>
      </c>
      <c r="H77" s="17">
        <v>160000</v>
      </c>
      <c r="I77" s="32"/>
      <c r="J77" s="55">
        <f t="shared" ref="J77:J109" si="15">I77*F77</f>
        <v>0</v>
      </c>
      <c r="K77" s="33">
        <f t="shared" ref="K77:K101" si="16">G77+I77</f>
        <v>8</v>
      </c>
      <c r="L77" s="55">
        <f>K77*F77</f>
        <v>160000</v>
      </c>
    </row>
    <row r="78" spans="2:12" x14ac:dyDescent="0.2">
      <c r="B78" s="47">
        <f t="shared" ref="B78:B101" si="17">B77+1</f>
        <v>58</v>
      </c>
      <c r="C78" s="134" t="s">
        <v>78</v>
      </c>
      <c r="D78" s="134"/>
      <c r="E78" s="7" t="s">
        <v>76</v>
      </c>
      <c r="F78" s="17">
        <v>50000</v>
      </c>
      <c r="G78" s="17">
        <v>0</v>
      </c>
      <c r="H78" s="17"/>
      <c r="I78" s="32"/>
      <c r="J78" s="55">
        <f t="shared" si="15"/>
        <v>0</v>
      </c>
      <c r="K78" s="33">
        <f t="shared" si="16"/>
        <v>0</v>
      </c>
      <c r="L78" s="32"/>
    </row>
    <row r="79" spans="2:12" x14ac:dyDescent="0.2">
      <c r="B79" s="47">
        <f t="shared" si="17"/>
        <v>59</v>
      </c>
      <c r="C79" s="134" t="s">
        <v>133</v>
      </c>
      <c r="D79" s="134"/>
      <c r="E79" s="7" t="s">
        <v>76</v>
      </c>
      <c r="F79" s="17">
        <v>25000</v>
      </c>
      <c r="G79" s="17">
        <v>12</v>
      </c>
      <c r="H79" s="17">
        <v>300000</v>
      </c>
      <c r="I79" s="32"/>
      <c r="J79" s="55">
        <f t="shared" si="15"/>
        <v>0</v>
      </c>
      <c r="K79" s="33">
        <f t="shared" si="16"/>
        <v>12</v>
      </c>
      <c r="L79" s="55">
        <f>K79*F79</f>
        <v>300000</v>
      </c>
    </row>
    <row r="80" spans="2:12" x14ac:dyDescent="0.2">
      <c r="B80" s="47">
        <f t="shared" si="17"/>
        <v>60</v>
      </c>
      <c r="C80" s="134" t="s">
        <v>134</v>
      </c>
      <c r="D80" s="134"/>
      <c r="E80" s="7" t="s">
        <v>76</v>
      </c>
      <c r="F80" s="17">
        <v>22000</v>
      </c>
      <c r="G80" s="17">
        <v>1603</v>
      </c>
      <c r="H80" s="17">
        <v>35266000</v>
      </c>
      <c r="I80" s="32"/>
      <c r="J80" s="55">
        <f t="shared" si="15"/>
        <v>0</v>
      </c>
      <c r="K80" s="33">
        <f t="shared" si="16"/>
        <v>1603</v>
      </c>
      <c r="L80" s="55">
        <f t="shared" ref="L80:L82" si="18">K80*F80</f>
        <v>35266000</v>
      </c>
    </row>
    <row r="81" spans="2:12" x14ac:dyDescent="0.2">
      <c r="B81" s="47">
        <f t="shared" si="17"/>
        <v>61</v>
      </c>
      <c r="C81" s="134" t="s">
        <v>79</v>
      </c>
      <c r="D81" s="134"/>
      <c r="E81" s="7" t="s">
        <v>76</v>
      </c>
      <c r="F81" s="17">
        <v>16000</v>
      </c>
      <c r="G81" s="17">
        <v>1453</v>
      </c>
      <c r="H81" s="17">
        <v>23248000</v>
      </c>
      <c r="I81" s="32">
        <v>394</v>
      </c>
      <c r="J81" s="55">
        <f t="shared" si="15"/>
        <v>6304000</v>
      </c>
      <c r="K81" s="33">
        <f t="shared" si="16"/>
        <v>1847</v>
      </c>
      <c r="L81" s="55">
        <f t="shared" si="18"/>
        <v>29552000</v>
      </c>
    </row>
    <row r="82" spans="2:12" x14ac:dyDescent="0.2">
      <c r="B82" s="47">
        <f t="shared" si="17"/>
        <v>62</v>
      </c>
      <c r="C82" s="134" t="s">
        <v>80</v>
      </c>
      <c r="D82" s="134"/>
      <c r="E82" s="7" t="s">
        <v>76</v>
      </c>
      <c r="F82" s="17">
        <v>16000</v>
      </c>
      <c r="G82" s="17">
        <v>1453</v>
      </c>
      <c r="H82" s="17">
        <v>23248000</v>
      </c>
      <c r="I82" s="32">
        <v>394</v>
      </c>
      <c r="J82" s="55">
        <f t="shared" si="15"/>
        <v>6304000</v>
      </c>
      <c r="K82" s="33">
        <f t="shared" si="16"/>
        <v>1847</v>
      </c>
      <c r="L82" s="55">
        <f t="shared" si="18"/>
        <v>29552000</v>
      </c>
    </row>
    <row r="83" spans="2:12" x14ac:dyDescent="0.2">
      <c r="B83" s="47">
        <f t="shared" si="17"/>
        <v>63</v>
      </c>
      <c r="C83" s="134" t="s">
        <v>81</v>
      </c>
      <c r="D83" s="134"/>
      <c r="E83" s="7" t="s">
        <v>76</v>
      </c>
      <c r="F83" s="17">
        <v>18000</v>
      </c>
      <c r="G83" s="17">
        <v>413</v>
      </c>
      <c r="H83" s="17">
        <v>7434000</v>
      </c>
      <c r="I83" s="32"/>
      <c r="J83" s="55">
        <f t="shared" si="15"/>
        <v>0</v>
      </c>
      <c r="K83" s="33">
        <f t="shared" si="16"/>
        <v>413</v>
      </c>
      <c r="L83" s="55">
        <f>K83*F83</f>
        <v>7434000</v>
      </c>
    </row>
    <row r="84" spans="2:12" x14ac:dyDescent="0.2">
      <c r="B84" s="47">
        <f t="shared" si="17"/>
        <v>64</v>
      </c>
      <c r="C84" s="134" t="s">
        <v>82</v>
      </c>
      <c r="D84" s="134"/>
      <c r="E84" s="7" t="s">
        <v>76</v>
      </c>
      <c r="F84" s="17">
        <v>60000</v>
      </c>
      <c r="G84" s="17">
        <v>361</v>
      </c>
      <c r="H84" s="17">
        <v>21660000</v>
      </c>
      <c r="I84" s="32">
        <v>132</v>
      </c>
      <c r="J84" s="55">
        <f t="shared" si="15"/>
        <v>7920000</v>
      </c>
      <c r="K84" s="33">
        <f t="shared" si="16"/>
        <v>493</v>
      </c>
      <c r="L84" s="55">
        <f>K84*F84</f>
        <v>29580000</v>
      </c>
    </row>
    <row r="85" spans="2:12" x14ac:dyDescent="0.2">
      <c r="B85" s="47">
        <f t="shared" si="17"/>
        <v>65</v>
      </c>
      <c r="C85" s="134" t="s">
        <v>83</v>
      </c>
      <c r="D85" s="134"/>
      <c r="E85" s="7" t="s">
        <v>76</v>
      </c>
      <c r="F85" s="17">
        <v>38000</v>
      </c>
      <c r="G85" s="17">
        <v>179</v>
      </c>
      <c r="H85" s="17">
        <v>6802000</v>
      </c>
      <c r="I85" s="32">
        <v>76</v>
      </c>
      <c r="J85" s="55">
        <f t="shared" si="15"/>
        <v>2888000</v>
      </c>
      <c r="K85" s="33">
        <f t="shared" si="16"/>
        <v>255</v>
      </c>
      <c r="L85" s="55">
        <f t="shared" ref="L85:L87" si="19">K85*F85</f>
        <v>9690000</v>
      </c>
    </row>
    <row r="86" spans="2:12" x14ac:dyDescent="0.2">
      <c r="B86" s="47">
        <f t="shared" si="17"/>
        <v>66</v>
      </c>
      <c r="C86" s="134" t="s">
        <v>84</v>
      </c>
      <c r="D86" s="134"/>
      <c r="E86" s="7" t="s">
        <v>76</v>
      </c>
      <c r="F86" s="17">
        <v>45000</v>
      </c>
      <c r="G86" s="17">
        <v>18</v>
      </c>
      <c r="H86" s="17">
        <v>810000</v>
      </c>
      <c r="I86" s="32"/>
      <c r="J86" s="55">
        <f t="shared" si="15"/>
        <v>0</v>
      </c>
      <c r="K86" s="33">
        <f t="shared" si="16"/>
        <v>18</v>
      </c>
      <c r="L86" s="55">
        <f t="shared" si="19"/>
        <v>810000</v>
      </c>
    </row>
    <row r="87" spans="2:12" x14ac:dyDescent="0.2">
      <c r="B87" s="47">
        <f t="shared" si="17"/>
        <v>67</v>
      </c>
      <c r="C87" s="134" t="s">
        <v>85</v>
      </c>
      <c r="D87" s="134"/>
      <c r="E87" s="7" t="s">
        <v>76</v>
      </c>
      <c r="F87" s="17">
        <v>35000</v>
      </c>
      <c r="G87" s="17">
        <v>85</v>
      </c>
      <c r="H87" s="17">
        <v>2975000</v>
      </c>
      <c r="I87" s="32"/>
      <c r="J87" s="55">
        <f t="shared" si="15"/>
        <v>0</v>
      </c>
      <c r="K87" s="33">
        <f t="shared" si="16"/>
        <v>85</v>
      </c>
      <c r="L87" s="55">
        <f t="shared" si="19"/>
        <v>2975000</v>
      </c>
    </row>
    <row r="88" spans="2:12" x14ac:dyDescent="0.2">
      <c r="B88" s="47">
        <f t="shared" si="17"/>
        <v>68</v>
      </c>
      <c r="C88" s="134" t="s">
        <v>86</v>
      </c>
      <c r="D88" s="134"/>
      <c r="E88" s="7" t="s">
        <v>76</v>
      </c>
      <c r="F88" s="17">
        <v>300000</v>
      </c>
      <c r="G88" s="17">
        <v>65</v>
      </c>
      <c r="H88" s="17">
        <v>19500000</v>
      </c>
      <c r="I88" s="34"/>
      <c r="J88" s="55">
        <f t="shared" si="15"/>
        <v>0</v>
      </c>
      <c r="K88" s="33">
        <f t="shared" si="16"/>
        <v>65</v>
      </c>
      <c r="L88" s="55">
        <f>K88*F88</f>
        <v>19500000</v>
      </c>
    </row>
    <row r="89" spans="2:12" x14ac:dyDescent="0.2">
      <c r="B89" s="47">
        <f t="shared" si="17"/>
        <v>69</v>
      </c>
      <c r="C89" s="134" t="s">
        <v>87</v>
      </c>
      <c r="D89" s="134"/>
      <c r="E89" s="7" t="s">
        <v>76</v>
      </c>
      <c r="F89" s="17">
        <v>55000</v>
      </c>
      <c r="G89" s="17">
        <v>0</v>
      </c>
      <c r="H89" s="17"/>
      <c r="I89" s="32"/>
      <c r="J89" s="55">
        <f t="shared" si="15"/>
        <v>0</v>
      </c>
      <c r="K89" s="33">
        <f t="shared" si="16"/>
        <v>0</v>
      </c>
      <c r="L89" s="55">
        <f t="shared" ref="L89:L92" si="20">K89*F89</f>
        <v>0</v>
      </c>
    </row>
    <row r="90" spans="2:12" x14ac:dyDescent="0.2">
      <c r="B90" s="47">
        <f t="shared" si="17"/>
        <v>70</v>
      </c>
      <c r="C90" s="130" t="s">
        <v>88</v>
      </c>
      <c r="D90" s="130"/>
      <c r="E90" s="7" t="s">
        <v>76</v>
      </c>
      <c r="F90" s="17">
        <v>100000</v>
      </c>
      <c r="G90" s="17">
        <v>20</v>
      </c>
      <c r="H90" s="17">
        <v>2000000</v>
      </c>
      <c r="I90" s="32"/>
      <c r="J90" s="55">
        <f t="shared" si="15"/>
        <v>0</v>
      </c>
      <c r="K90" s="33">
        <f t="shared" si="16"/>
        <v>20</v>
      </c>
      <c r="L90" s="55">
        <f t="shared" si="20"/>
        <v>2000000</v>
      </c>
    </row>
    <row r="91" spans="2:12" x14ac:dyDescent="0.2">
      <c r="B91" s="47">
        <f t="shared" si="17"/>
        <v>71</v>
      </c>
      <c r="C91" s="130" t="s">
        <v>89</v>
      </c>
      <c r="D91" s="130"/>
      <c r="E91" s="7" t="s">
        <v>76</v>
      </c>
      <c r="F91" s="17">
        <v>200000</v>
      </c>
      <c r="G91" s="17">
        <v>0</v>
      </c>
      <c r="H91" s="17"/>
      <c r="I91" s="32">
        <v>50</v>
      </c>
      <c r="J91" s="55">
        <f t="shared" si="15"/>
        <v>10000000</v>
      </c>
      <c r="K91" s="33">
        <f t="shared" si="16"/>
        <v>50</v>
      </c>
      <c r="L91" s="55">
        <f t="shared" si="20"/>
        <v>10000000</v>
      </c>
    </row>
    <row r="92" spans="2:12" x14ac:dyDescent="0.2">
      <c r="B92" s="47">
        <f t="shared" si="17"/>
        <v>72</v>
      </c>
      <c r="C92" s="130" t="s">
        <v>90</v>
      </c>
      <c r="D92" s="130"/>
      <c r="E92" s="7" t="s">
        <v>76</v>
      </c>
      <c r="F92" s="17">
        <v>56000</v>
      </c>
      <c r="G92" s="17">
        <v>0</v>
      </c>
      <c r="H92" s="17"/>
      <c r="I92" s="32"/>
      <c r="J92" s="55">
        <f t="shared" si="15"/>
        <v>0</v>
      </c>
      <c r="K92" s="33">
        <f t="shared" si="16"/>
        <v>0</v>
      </c>
      <c r="L92" s="55">
        <f t="shared" si="20"/>
        <v>0</v>
      </c>
    </row>
    <row r="93" spans="2:12" x14ac:dyDescent="0.2">
      <c r="B93" s="47">
        <f t="shared" si="17"/>
        <v>73</v>
      </c>
      <c r="C93" s="134" t="s">
        <v>91</v>
      </c>
      <c r="D93" s="134"/>
      <c r="E93" s="7" t="s">
        <v>76</v>
      </c>
      <c r="F93" s="17">
        <v>51500</v>
      </c>
      <c r="G93" s="17">
        <v>23</v>
      </c>
      <c r="H93" s="17">
        <v>1184500</v>
      </c>
      <c r="I93" s="32"/>
      <c r="J93" s="55">
        <f t="shared" si="15"/>
        <v>0</v>
      </c>
      <c r="K93" s="33">
        <f t="shared" si="16"/>
        <v>23</v>
      </c>
      <c r="L93" s="55">
        <f>K93*F93</f>
        <v>1184500</v>
      </c>
    </row>
    <row r="94" spans="2:12" x14ac:dyDescent="0.2">
      <c r="B94" s="47">
        <f t="shared" si="17"/>
        <v>74</v>
      </c>
      <c r="C94" s="130" t="s">
        <v>92</v>
      </c>
      <c r="D94" s="130"/>
      <c r="E94" s="7" t="s">
        <v>76</v>
      </c>
      <c r="F94" s="17">
        <v>48000</v>
      </c>
      <c r="G94" s="17">
        <v>16</v>
      </c>
      <c r="H94" s="17">
        <v>768000</v>
      </c>
      <c r="I94" s="32"/>
      <c r="J94" s="55">
        <f t="shared" si="15"/>
        <v>0</v>
      </c>
      <c r="K94" s="33">
        <f t="shared" si="16"/>
        <v>16</v>
      </c>
      <c r="L94" s="55">
        <f>K94*F94</f>
        <v>768000</v>
      </c>
    </row>
    <row r="95" spans="2:12" x14ac:dyDescent="0.2">
      <c r="B95" s="47">
        <f t="shared" si="17"/>
        <v>75</v>
      </c>
      <c r="C95" s="131" t="s">
        <v>93</v>
      </c>
      <c r="D95" s="50" t="s">
        <v>94</v>
      </c>
      <c r="E95" s="7" t="s">
        <v>38</v>
      </c>
      <c r="F95" s="17">
        <v>32946</v>
      </c>
      <c r="G95" s="17">
        <v>9</v>
      </c>
      <c r="H95" s="17">
        <v>296514</v>
      </c>
      <c r="I95" s="32">
        <v>5</v>
      </c>
      <c r="J95" s="55">
        <f t="shared" si="15"/>
        <v>164730</v>
      </c>
      <c r="K95" s="33">
        <f t="shared" si="16"/>
        <v>14</v>
      </c>
      <c r="L95" s="55">
        <f>K95*F95</f>
        <v>461244</v>
      </c>
    </row>
    <row r="96" spans="2:12" x14ac:dyDescent="0.2">
      <c r="B96" s="47">
        <f t="shared" si="17"/>
        <v>76</v>
      </c>
      <c r="C96" s="131"/>
      <c r="D96" s="50" t="s">
        <v>95</v>
      </c>
      <c r="E96" s="7" t="s">
        <v>38</v>
      </c>
      <c r="F96" s="17">
        <v>246228</v>
      </c>
      <c r="G96" s="17">
        <v>28</v>
      </c>
      <c r="H96" s="17">
        <v>6894384</v>
      </c>
      <c r="I96" s="32">
        <v>17</v>
      </c>
      <c r="J96" s="55">
        <f t="shared" si="15"/>
        <v>4185876</v>
      </c>
      <c r="K96" s="33">
        <f t="shared" si="16"/>
        <v>45</v>
      </c>
      <c r="L96" s="55">
        <f t="shared" ref="L96:L101" si="21">K96*F96</f>
        <v>11080260</v>
      </c>
    </row>
    <row r="97" spans="2:12" x14ac:dyDescent="0.2">
      <c r="B97" s="47">
        <f t="shared" si="17"/>
        <v>77</v>
      </c>
      <c r="C97" s="131"/>
      <c r="D97" s="50" t="s">
        <v>96</v>
      </c>
      <c r="E97" s="7" t="s">
        <v>38</v>
      </c>
      <c r="F97" s="17">
        <v>305949</v>
      </c>
      <c r="G97" s="17">
        <v>0</v>
      </c>
      <c r="H97" s="17">
        <v>0</v>
      </c>
      <c r="I97" s="32">
        <v>3</v>
      </c>
      <c r="J97" s="55">
        <f t="shared" si="15"/>
        <v>917847</v>
      </c>
      <c r="K97" s="33">
        <f t="shared" si="16"/>
        <v>3</v>
      </c>
      <c r="L97" s="55">
        <f t="shared" si="21"/>
        <v>917847</v>
      </c>
    </row>
    <row r="98" spans="2:12" x14ac:dyDescent="0.2">
      <c r="B98" s="47">
        <f t="shared" si="17"/>
        <v>78</v>
      </c>
      <c r="C98" s="131"/>
      <c r="D98" s="50" t="s">
        <v>97</v>
      </c>
      <c r="E98" s="7" t="s">
        <v>38</v>
      </c>
      <c r="F98" s="17">
        <v>131478</v>
      </c>
      <c r="G98" s="17">
        <v>0</v>
      </c>
      <c r="H98" s="17">
        <v>0</v>
      </c>
      <c r="I98" s="32">
        <v>5</v>
      </c>
      <c r="J98" s="55">
        <f t="shared" si="15"/>
        <v>657390</v>
      </c>
      <c r="K98" s="33">
        <f t="shared" si="16"/>
        <v>5</v>
      </c>
      <c r="L98" s="55">
        <f t="shared" si="21"/>
        <v>657390</v>
      </c>
    </row>
    <row r="99" spans="2:12" x14ac:dyDescent="0.2">
      <c r="B99" s="47">
        <f t="shared" si="17"/>
        <v>79</v>
      </c>
      <c r="C99" s="130" t="s">
        <v>98</v>
      </c>
      <c r="D99" s="130"/>
      <c r="E99" s="52" t="s">
        <v>76</v>
      </c>
      <c r="F99" s="17">
        <v>68000</v>
      </c>
      <c r="G99" s="17">
        <v>6</v>
      </c>
      <c r="H99" s="17">
        <v>408000</v>
      </c>
      <c r="I99" s="32"/>
      <c r="J99" s="55">
        <f t="shared" si="15"/>
        <v>0</v>
      </c>
      <c r="K99" s="33">
        <f t="shared" si="16"/>
        <v>6</v>
      </c>
      <c r="L99" s="55">
        <f t="shared" si="21"/>
        <v>408000</v>
      </c>
    </row>
    <row r="100" spans="2:12" x14ac:dyDescent="0.2">
      <c r="B100" s="47">
        <f t="shared" si="17"/>
        <v>80</v>
      </c>
      <c r="C100" s="130" t="s">
        <v>99</v>
      </c>
      <c r="D100" s="130"/>
      <c r="E100" s="52" t="s">
        <v>76</v>
      </c>
      <c r="F100" s="17">
        <v>250000</v>
      </c>
      <c r="G100" s="17">
        <v>0</v>
      </c>
      <c r="H100" s="17">
        <v>0</v>
      </c>
      <c r="I100" s="32">
        <v>2</v>
      </c>
      <c r="J100" s="55">
        <f t="shared" si="15"/>
        <v>500000</v>
      </c>
      <c r="K100" s="33">
        <f t="shared" si="16"/>
        <v>2</v>
      </c>
      <c r="L100" s="55">
        <f t="shared" si="21"/>
        <v>500000</v>
      </c>
    </row>
    <row r="101" spans="2:12" x14ac:dyDescent="0.2">
      <c r="B101" s="47">
        <f t="shared" si="17"/>
        <v>81</v>
      </c>
      <c r="C101" s="130" t="s">
        <v>100</v>
      </c>
      <c r="D101" s="130"/>
      <c r="E101" s="52" t="s">
        <v>76</v>
      </c>
      <c r="F101" s="17">
        <v>360000</v>
      </c>
      <c r="G101" s="17">
        <v>0</v>
      </c>
      <c r="H101" s="17">
        <v>0</v>
      </c>
      <c r="I101" s="32"/>
      <c r="J101" s="55">
        <f t="shared" si="15"/>
        <v>0</v>
      </c>
      <c r="K101" s="33">
        <f t="shared" si="16"/>
        <v>0</v>
      </c>
      <c r="L101" s="55">
        <f t="shared" si="21"/>
        <v>0</v>
      </c>
    </row>
    <row r="102" spans="2:12" x14ac:dyDescent="0.2">
      <c r="B102" s="47"/>
      <c r="C102" s="128" t="s">
        <v>128</v>
      </c>
      <c r="D102" s="128"/>
      <c r="E102" s="3"/>
      <c r="F102" s="18"/>
      <c r="G102" s="18"/>
      <c r="H102" s="18">
        <v>153274398</v>
      </c>
      <c r="I102" s="35"/>
      <c r="J102" s="36">
        <f>SUM(J76:J101)</f>
        <v>39841843</v>
      </c>
      <c r="K102" s="35"/>
      <c r="L102" s="36">
        <f>SUM(L76:L101)</f>
        <v>193116241</v>
      </c>
    </row>
    <row r="103" spans="2:12" x14ac:dyDescent="0.2">
      <c r="B103" s="47">
        <v>82</v>
      </c>
      <c r="C103" s="131" t="s">
        <v>118</v>
      </c>
      <c r="D103" s="49" t="s">
        <v>119</v>
      </c>
      <c r="E103" s="52" t="s">
        <v>76</v>
      </c>
      <c r="F103" s="17">
        <v>9000</v>
      </c>
      <c r="G103" s="17">
        <v>41</v>
      </c>
      <c r="H103" s="17">
        <v>369000</v>
      </c>
      <c r="I103" s="32"/>
      <c r="J103" s="33">
        <f t="shared" si="15"/>
        <v>0</v>
      </c>
      <c r="K103" s="33">
        <f>G103+I103</f>
        <v>41</v>
      </c>
      <c r="L103" s="55">
        <f>K103*F103</f>
        <v>369000</v>
      </c>
    </row>
    <row r="104" spans="2:12" x14ac:dyDescent="0.2">
      <c r="B104" s="47">
        <v>83</v>
      </c>
      <c r="C104" s="131"/>
      <c r="D104" s="49" t="s">
        <v>120</v>
      </c>
      <c r="E104" s="52" t="s">
        <v>76</v>
      </c>
      <c r="F104" s="17">
        <v>6000</v>
      </c>
      <c r="G104" s="17">
        <v>1603</v>
      </c>
      <c r="H104" s="17">
        <v>9618000</v>
      </c>
      <c r="I104" s="32"/>
      <c r="J104" s="33">
        <f t="shared" si="15"/>
        <v>0</v>
      </c>
      <c r="K104" s="33">
        <f>G104+I104</f>
        <v>1603</v>
      </c>
      <c r="L104" s="55">
        <f>K104*F104</f>
        <v>9618000</v>
      </c>
    </row>
    <row r="105" spans="2:12" x14ac:dyDescent="0.2">
      <c r="B105" s="47"/>
      <c r="C105" s="128" t="s">
        <v>129</v>
      </c>
      <c r="D105" s="128"/>
      <c r="E105" s="3"/>
      <c r="F105" s="18"/>
      <c r="G105" s="18"/>
      <c r="H105" s="18">
        <v>9987000</v>
      </c>
      <c r="I105" s="35"/>
      <c r="J105" s="36">
        <f>SUM(J103:J104)</f>
        <v>0</v>
      </c>
      <c r="K105" s="35"/>
      <c r="L105" s="36">
        <f>SUM(L103:L104)</f>
        <v>9987000</v>
      </c>
    </row>
    <row r="106" spans="2:12" x14ac:dyDescent="0.2">
      <c r="B106" s="47"/>
      <c r="C106" s="128" t="s">
        <v>101</v>
      </c>
      <c r="D106" s="128"/>
      <c r="E106" s="3"/>
      <c r="F106" s="18"/>
      <c r="G106" s="18"/>
      <c r="H106" s="18">
        <v>163261398</v>
      </c>
      <c r="I106" s="35"/>
      <c r="J106" s="36">
        <f>J105+J102</f>
        <v>39841843</v>
      </c>
      <c r="K106" s="35"/>
      <c r="L106" s="36">
        <f>L105+L102</f>
        <v>203103241</v>
      </c>
    </row>
    <row r="107" spans="2:12" x14ac:dyDescent="0.2">
      <c r="B107" s="47">
        <v>84</v>
      </c>
      <c r="C107" s="129" t="s">
        <v>114</v>
      </c>
      <c r="D107" s="129"/>
      <c r="E107" s="52" t="s">
        <v>117</v>
      </c>
      <c r="F107" s="20">
        <v>182100</v>
      </c>
      <c r="G107" s="20">
        <v>2</v>
      </c>
      <c r="H107" s="20">
        <v>364200</v>
      </c>
      <c r="I107" s="32"/>
      <c r="J107" s="33">
        <f t="shared" si="15"/>
        <v>0</v>
      </c>
      <c r="K107" s="33">
        <f>G107+I107</f>
        <v>2</v>
      </c>
      <c r="L107" s="33">
        <f>K107*F107</f>
        <v>364200</v>
      </c>
    </row>
    <row r="108" spans="2:12" x14ac:dyDescent="0.2">
      <c r="B108" s="47">
        <v>85</v>
      </c>
      <c r="C108" s="129" t="s">
        <v>115</v>
      </c>
      <c r="D108" s="129"/>
      <c r="E108" s="52" t="s">
        <v>117</v>
      </c>
      <c r="F108" s="20">
        <v>182100</v>
      </c>
      <c r="G108" s="20">
        <v>2</v>
      </c>
      <c r="H108" s="20">
        <v>364200</v>
      </c>
      <c r="I108" s="32"/>
      <c r="J108" s="33">
        <f t="shared" si="15"/>
        <v>0</v>
      </c>
      <c r="K108" s="33">
        <f t="shared" ref="K108:K109" si="22">G108+I108</f>
        <v>2</v>
      </c>
      <c r="L108" s="33">
        <f t="shared" ref="L108:L109" si="23">K108*F108</f>
        <v>364200</v>
      </c>
    </row>
    <row r="109" spans="2:12" x14ac:dyDescent="0.2">
      <c r="B109" s="47">
        <v>86</v>
      </c>
      <c r="C109" s="129" t="s">
        <v>116</v>
      </c>
      <c r="D109" s="129"/>
      <c r="E109" s="52" t="s">
        <v>117</v>
      </c>
      <c r="F109" s="20">
        <v>137500</v>
      </c>
      <c r="G109" s="20">
        <v>1</v>
      </c>
      <c r="H109" s="20">
        <v>137500</v>
      </c>
      <c r="I109" s="32"/>
      <c r="J109" s="33">
        <f t="shared" si="15"/>
        <v>0</v>
      </c>
      <c r="K109" s="33">
        <f t="shared" si="22"/>
        <v>1</v>
      </c>
      <c r="L109" s="33">
        <f t="shared" si="23"/>
        <v>137500</v>
      </c>
    </row>
    <row r="110" spans="2:12" x14ac:dyDescent="0.2">
      <c r="B110" s="47"/>
      <c r="C110" s="128" t="s">
        <v>135</v>
      </c>
      <c r="D110" s="128"/>
      <c r="E110" s="3"/>
      <c r="F110" s="19"/>
      <c r="G110" s="19"/>
      <c r="H110" s="19">
        <v>865900</v>
      </c>
      <c r="I110" s="35"/>
      <c r="J110" s="36">
        <f>SUM(J107:J109)</f>
        <v>0</v>
      </c>
      <c r="K110" s="35"/>
      <c r="L110" s="36">
        <f>SUM(L107:L109)</f>
        <v>865900</v>
      </c>
    </row>
    <row r="111" spans="2:12" x14ac:dyDescent="0.2">
      <c r="B111" s="47">
        <v>87</v>
      </c>
      <c r="C111" s="130" t="s">
        <v>102</v>
      </c>
      <c r="D111" s="130"/>
      <c r="E111" s="52" t="s">
        <v>103</v>
      </c>
      <c r="F111" s="17"/>
      <c r="G111" s="17"/>
      <c r="H111" s="33">
        <v>1281000</v>
      </c>
      <c r="I111" s="32"/>
      <c r="J111" s="33">
        <v>230000</v>
      </c>
      <c r="K111" s="32"/>
      <c r="L111" s="33">
        <f>H111+J111</f>
        <v>1511000</v>
      </c>
    </row>
    <row r="112" spans="2:12" x14ac:dyDescent="0.2">
      <c r="B112" s="47">
        <v>88</v>
      </c>
      <c r="C112" s="130" t="s">
        <v>104</v>
      </c>
      <c r="D112" s="130"/>
      <c r="E112" s="52" t="s">
        <v>103</v>
      </c>
      <c r="F112" s="17"/>
      <c r="G112" s="17"/>
      <c r="H112" s="33">
        <v>320000</v>
      </c>
      <c r="I112" s="32"/>
      <c r="J112" s="33"/>
      <c r="K112" s="32"/>
      <c r="L112" s="33">
        <f t="shared" ref="L112:L116" si="24">H112+J112</f>
        <v>320000</v>
      </c>
    </row>
    <row r="113" spans="2:12" x14ac:dyDescent="0.2">
      <c r="B113" s="47">
        <v>89</v>
      </c>
      <c r="C113" s="130" t="s">
        <v>105</v>
      </c>
      <c r="D113" s="130"/>
      <c r="E113" s="52" t="s">
        <v>103</v>
      </c>
      <c r="F113" s="17"/>
      <c r="G113" s="17"/>
      <c r="H113" s="33">
        <v>500000</v>
      </c>
      <c r="I113" s="32"/>
      <c r="J113" s="33"/>
      <c r="K113" s="32"/>
      <c r="L113" s="33">
        <f t="shared" si="24"/>
        <v>500000</v>
      </c>
    </row>
    <row r="114" spans="2:12" x14ac:dyDescent="0.2">
      <c r="B114" s="47">
        <v>90</v>
      </c>
      <c r="C114" s="130" t="s">
        <v>106</v>
      </c>
      <c r="D114" s="130"/>
      <c r="E114" s="52" t="s">
        <v>103</v>
      </c>
      <c r="F114" s="17"/>
      <c r="G114" s="17"/>
      <c r="H114" s="33">
        <v>0</v>
      </c>
      <c r="I114" s="32"/>
      <c r="J114" s="33"/>
      <c r="K114" s="32"/>
      <c r="L114" s="33">
        <f t="shared" si="24"/>
        <v>0</v>
      </c>
    </row>
    <row r="115" spans="2:12" x14ac:dyDescent="0.2">
      <c r="B115" s="47">
        <v>91</v>
      </c>
      <c r="C115" s="130" t="s">
        <v>107</v>
      </c>
      <c r="D115" s="130"/>
      <c r="E115" s="52" t="s">
        <v>103</v>
      </c>
      <c r="F115" s="17"/>
      <c r="G115" s="17"/>
      <c r="H115" s="33">
        <v>1450000</v>
      </c>
      <c r="I115" s="32"/>
      <c r="J115" s="33">
        <v>650000</v>
      </c>
      <c r="K115" s="32"/>
      <c r="L115" s="33">
        <f t="shared" si="24"/>
        <v>2100000</v>
      </c>
    </row>
    <row r="116" spans="2:12" x14ac:dyDescent="0.2">
      <c r="B116" s="47">
        <v>92</v>
      </c>
      <c r="C116" s="130" t="s">
        <v>108</v>
      </c>
      <c r="D116" s="130"/>
      <c r="E116" s="52" t="s">
        <v>103</v>
      </c>
      <c r="F116" s="17"/>
      <c r="G116" s="17"/>
      <c r="H116" s="33">
        <v>2000000</v>
      </c>
      <c r="I116" s="32"/>
      <c r="J116" s="33"/>
      <c r="K116" s="32"/>
      <c r="L116" s="33">
        <f t="shared" si="24"/>
        <v>2000000</v>
      </c>
    </row>
    <row r="117" spans="2:12" x14ac:dyDescent="0.2">
      <c r="B117" s="47">
        <v>93</v>
      </c>
      <c r="C117" s="130" t="s">
        <v>132</v>
      </c>
      <c r="D117" s="130"/>
      <c r="E117" s="52" t="s">
        <v>109</v>
      </c>
      <c r="F117" s="17">
        <v>59000</v>
      </c>
      <c r="G117" s="17">
        <v>504</v>
      </c>
      <c r="H117" s="33">
        <v>29736000</v>
      </c>
      <c r="I117" s="32">
        <v>72</v>
      </c>
      <c r="J117" s="33">
        <f>F117*I117</f>
        <v>4248000</v>
      </c>
      <c r="K117" s="33">
        <f>G117+I117</f>
        <v>576</v>
      </c>
      <c r="L117" s="33">
        <f t="shared" ref="L117" si="25">K117*F117</f>
        <v>33984000</v>
      </c>
    </row>
    <row r="118" spans="2:12" x14ac:dyDescent="0.2">
      <c r="B118" s="47"/>
      <c r="C118" s="128" t="s">
        <v>130</v>
      </c>
      <c r="D118" s="128"/>
      <c r="E118" s="3"/>
      <c r="F118" s="18"/>
      <c r="G118" s="18"/>
      <c r="H118" s="18">
        <v>35287000</v>
      </c>
      <c r="I118" s="35"/>
      <c r="J118" s="36">
        <f>SUM(J111:J117)</f>
        <v>5128000</v>
      </c>
      <c r="K118" s="35"/>
      <c r="L118" s="36">
        <f>SUM(L111:L117)</f>
        <v>40415000</v>
      </c>
    </row>
    <row r="119" spans="2:12" x14ac:dyDescent="0.2">
      <c r="B119" s="47"/>
      <c r="C119" s="132" t="s">
        <v>110</v>
      </c>
      <c r="D119" s="132"/>
      <c r="E119" s="51"/>
      <c r="F119" s="21"/>
      <c r="G119" s="21"/>
      <c r="H119" s="21">
        <v>199414298</v>
      </c>
      <c r="I119" s="35"/>
      <c r="J119" s="36">
        <f>J118+J110+J106</f>
        <v>44969843</v>
      </c>
      <c r="K119" s="35"/>
      <c r="L119" s="36">
        <f>L118+L110+L106</f>
        <v>244384141</v>
      </c>
    </row>
    <row r="120" spans="2:12" x14ac:dyDescent="0.2">
      <c r="B120" s="47">
        <v>94</v>
      </c>
      <c r="C120" s="130" t="s">
        <v>111</v>
      </c>
      <c r="D120" s="130"/>
      <c r="E120" s="52"/>
      <c r="F120" s="17"/>
      <c r="G120" s="17"/>
      <c r="H120" s="17"/>
      <c r="I120" s="32"/>
      <c r="J120" s="32"/>
      <c r="K120" s="32"/>
      <c r="L120" s="32"/>
    </row>
    <row r="121" spans="2:12" x14ac:dyDescent="0.2">
      <c r="B121" s="47"/>
      <c r="C121" s="133" t="s">
        <v>112</v>
      </c>
      <c r="D121" s="133"/>
      <c r="E121" s="51"/>
      <c r="F121" s="21"/>
      <c r="G121" s="21"/>
      <c r="H121" s="21">
        <v>724606298</v>
      </c>
      <c r="I121" s="35"/>
      <c r="J121" s="36">
        <f>J119+J75</f>
        <v>148594843</v>
      </c>
      <c r="K121" s="35"/>
      <c r="L121" s="36">
        <f>L119+L75</f>
        <v>873201141</v>
      </c>
    </row>
    <row r="122" spans="2:12" x14ac:dyDescent="0.2">
      <c r="B122" s="47">
        <v>95</v>
      </c>
      <c r="C122" s="130" t="s">
        <v>113</v>
      </c>
      <c r="D122" s="130"/>
      <c r="E122" s="52"/>
      <c r="F122" s="17"/>
      <c r="G122" s="17"/>
      <c r="H122" s="17">
        <v>72460629.799999997</v>
      </c>
      <c r="I122" s="32"/>
      <c r="J122" s="43">
        <f>J121*0.1</f>
        <v>14859484.300000001</v>
      </c>
      <c r="K122" s="32"/>
      <c r="L122" s="43">
        <f>L121*0.1</f>
        <v>87320114.100000009</v>
      </c>
    </row>
    <row r="123" spans="2:12" x14ac:dyDescent="0.2">
      <c r="B123" s="52"/>
      <c r="C123" s="133"/>
      <c r="D123" s="133"/>
      <c r="E123" s="51"/>
      <c r="F123" s="21"/>
      <c r="G123" s="21"/>
      <c r="H123" s="21">
        <v>797066927.79999995</v>
      </c>
      <c r="I123" s="39"/>
      <c r="J123" s="44">
        <f>J121+J122</f>
        <v>163454327.30000001</v>
      </c>
      <c r="K123" s="35"/>
      <c r="L123" s="44">
        <f>L121+L122</f>
        <v>960521255.10000002</v>
      </c>
    </row>
    <row r="124" spans="2:12" ht="13.9" customHeight="1" x14ac:dyDescent="0.2"/>
    <row r="125" spans="2:12" ht="13.5" customHeight="1" x14ac:dyDescent="0.2">
      <c r="C125" s="22" t="s">
        <v>139</v>
      </c>
      <c r="D125" s="23"/>
      <c r="E125" s="23"/>
      <c r="F125" s="23"/>
      <c r="G125" s="23"/>
      <c r="H125" s="23"/>
    </row>
    <row r="126" spans="2:12" x14ac:dyDescent="0.2">
      <c r="C126" s="23"/>
      <c r="D126" s="24" t="s">
        <v>144</v>
      </c>
      <c r="E126" s="24"/>
      <c r="F126" s="23"/>
      <c r="G126" s="23"/>
      <c r="H126" s="23"/>
      <c r="K126" s="11" t="s">
        <v>153</v>
      </c>
    </row>
    <row r="127" spans="2:12" ht="2.25" customHeight="1" x14ac:dyDescent="0.2">
      <c r="C127" s="23"/>
      <c r="D127" s="24"/>
      <c r="E127" s="24"/>
      <c r="F127" s="23"/>
      <c r="G127" s="23"/>
      <c r="H127" s="23"/>
    </row>
    <row r="128" spans="2:12" x14ac:dyDescent="0.2">
      <c r="C128" s="23"/>
      <c r="D128" s="24" t="s">
        <v>140</v>
      </c>
      <c r="E128" s="24"/>
      <c r="F128" s="23"/>
      <c r="G128" s="23"/>
      <c r="H128" s="23"/>
      <c r="K128" s="11" t="s">
        <v>154</v>
      </c>
    </row>
    <row r="129" spans="3:11" ht="3" customHeight="1" x14ac:dyDescent="0.2">
      <c r="C129" s="23"/>
      <c r="D129" s="25"/>
      <c r="E129" s="26"/>
      <c r="F129" s="23"/>
      <c r="G129" s="23"/>
      <c r="H129" s="23"/>
    </row>
    <row r="130" spans="3:11" x14ac:dyDescent="0.2">
      <c r="C130" s="23"/>
      <c r="D130" s="24" t="s">
        <v>141</v>
      </c>
      <c r="E130" s="24"/>
      <c r="F130" s="23"/>
      <c r="G130" s="23"/>
      <c r="H130" s="23"/>
      <c r="K130" s="11" t="s">
        <v>155</v>
      </c>
    </row>
    <row r="131" spans="3:11" ht="6.75" customHeight="1" x14ac:dyDescent="0.2">
      <c r="C131" s="27"/>
      <c r="D131" s="27"/>
      <c r="E131" s="27"/>
      <c r="F131" s="27"/>
      <c r="G131" s="27"/>
      <c r="H131" s="27"/>
    </row>
    <row r="132" spans="3:11" x14ac:dyDescent="0.2">
      <c r="C132" s="22" t="s">
        <v>142</v>
      </c>
      <c r="D132" s="23" t="s">
        <v>145</v>
      </c>
      <c r="K132" s="11" t="s">
        <v>156</v>
      </c>
    </row>
    <row r="133" spans="3:11" ht="5.25" customHeight="1" x14ac:dyDescent="0.2">
      <c r="C133" s="22"/>
      <c r="D133" s="27"/>
      <c r="E133" s="27"/>
    </row>
    <row r="134" spans="3:11" x14ac:dyDescent="0.2">
      <c r="C134" s="28" t="s">
        <v>143</v>
      </c>
      <c r="D134" s="42"/>
      <c r="E134" s="27"/>
    </row>
    <row r="135" spans="3:11" ht="6.75" customHeight="1" x14ac:dyDescent="0.2">
      <c r="C135" s="22"/>
      <c r="D135" s="27"/>
      <c r="E135" s="27"/>
    </row>
    <row r="136" spans="3:11" x14ac:dyDescent="0.2">
      <c r="C136" s="27"/>
      <c r="D136" s="11" t="s">
        <v>151</v>
      </c>
      <c r="K136" s="11" t="s">
        <v>157</v>
      </c>
    </row>
    <row r="137" spans="3:11" x14ac:dyDescent="0.2">
      <c r="D137" s="11" t="s">
        <v>152</v>
      </c>
    </row>
  </sheetData>
  <mergeCells count="122">
    <mergeCell ref="C122:D122"/>
    <mergeCell ref="C123:D123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3:C104"/>
    <mergeCell ref="C105:D105"/>
    <mergeCell ref="C106:D106"/>
    <mergeCell ref="C107:D107"/>
    <mergeCell ref="C108:D108"/>
    <mergeCell ref="C109:D109"/>
    <mergeCell ref="C94:D94"/>
    <mergeCell ref="C95:C98"/>
    <mergeCell ref="C99:D99"/>
    <mergeCell ref="C100:D100"/>
    <mergeCell ref="C101:D101"/>
    <mergeCell ref="C102:D102"/>
    <mergeCell ref="C88:D88"/>
    <mergeCell ref="C89:D89"/>
    <mergeCell ref="C90:D90"/>
    <mergeCell ref="C91:D91"/>
    <mergeCell ref="C92:D92"/>
    <mergeCell ref="C93:D93"/>
    <mergeCell ref="C82:D82"/>
    <mergeCell ref="C83:D83"/>
    <mergeCell ref="C84:D84"/>
    <mergeCell ref="C85:D85"/>
    <mergeCell ref="C86:D86"/>
    <mergeCell ref="C87:D87"/>
    <mergeCell ref="C76:D76"/>
    <mergeCell ref="C77:D77"/>
    <mergeCell ref="C78:D78"/>
    <mergeCell ref="C79:D79"/>
    <mergeCell ref="C80:D80"/>
    <mergeCell ref="C81:D81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C67:D67"/>
    <mergeCell ref="C68:D68"/>
    <mergeCell ref="C69:D69"/>
    <mergeCell ref="C58:D58"/>
    <mergeCell ref="C59:D59"/>
    <mergeCell ref="C60:D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K9:L9"/>
    <mergeCell ref="C11:D11"/>
    <mergeCell ref="C12:D12"/>
    <mergeCell ref="C13:D13"/>
    <mergeCell ref="C14:D14"/>
    <mergeCell ref="C15:D15"/>
    <mergeCell ref="B9:B10"/>
    <mergeCell ref="C9:D10"/>
    <mergeCell ref="E9:E10"/>
    <mergeCell ref="F9:F10"/>
    <mergeCell ref="G9:H9"/>
    <mergeCell ref="I9:J9"/>
    <mergeCell ref="B1:L1"/>
    <mergeCell ref="B2:L2"/>
    <mergeCell ref="B3:F3"/>
    <mergeCell ref="D4:J4"/>
    <mergeCell ref="E5:L5"/>
    <mergeCell ref="J6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7634-591E-4DFA-BE96-00AE80C7F3FC}">
  <dimension ref="B1:L136"/>
  <sheetViews>
    <sheetView topLeftCell="A82" workbookViewId="0">
      <selection activeCell="I148" sqref="I148"/>
    </sheetView>
  </sheetViews>
  <sheetFormatPr defaultColWidth="8.85546875" defaultRowHeight="12.75" x14ac:dyDescent="0.2"/>
  <cols>
    <col min="1" max="1" width="8.85546875" style="11"/>
    <col min="2" max="2" width="4.42578125" style="11" bestFit="1" customWidth="1"/>
    <col min="3" max="3" width="8.85546875" style="11"/>
    <col min="4" max="4" width="34.5703125" style="11" customWidth="1"/>
    <col min="5" max="5" width="10.28515625" style="11" bestFit="1" customWidth="1"/>
    <col min="6" max="6" width="12.5703125" style="11" bestFit="1" customWidth="1"/>
    <col min="7" max="7" width="8.85546875" style="11" hidden="1" customWidth="1"/>
    <col min="8" max="8" width="13.85546875" style="11" hidden="1" customWidth="1"/>
    <col min="9" max="9" width="8.85546875" style="11"/>
    <col min="10" max="10" width="15" style="11" customWidth="1"/>
    <col min="11" max="11" width="8.28515625" style="11" customWidth="1"/>
    <col min="12" max="12" width="13.5703125" style="11" customWidth="1"/>
    <col min="13" max="16384" width="8.85546875" style="11"/>
  </cols>
  <sheetData>
    <row r="1" spans="2:12" x14ac:dyDescent="0.2">
      <c r="B1" s="171" t="s">
        <v>136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2:12" ht="15" customHeight="1" x14ac:dyDescent="0.2">
      <c r="B2" s="172" t="s">
        <v>162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2:12" ht="24" customHeight="1" x14ac:dyDescent="0.2">
      <c r="C3" s="45"/>
      <c r="D3" s="173" t="s">
        <v>179</v>
      </c>
      <c r="E3" s="173"/>
      <c r="F3" s="173"/>
      <c r="G3" s="173"/>
      <c r="H3" s="173"/>
      <c r="I3" s="173"/>
      <c r="J3" s="173"/>
      <c r="K3" s="45"/>
      <c r="L3" s="45"/>
    </row>
    <row r="4" spans="2:12" ht="11.25" customHeight="1" x14ac:dyDescent="0.2">
      <c r="B4" s="15"/>
      <c r="C4" s="15"/>
      <c r="D4" s="15"/>
      <c r="E4" s="172" t="s">
        <v>180</v>
      </c>
      <c r="F4" s="172"/>
      <c r="G4" s="172"/>
      <c r="H4" s="172"/>
      <c r="I4" s="172"/>
      <c r="J4" s="172"/>
      <c r="K4" s="172"/>
      <c r="L4" s="172"/>
    </row>
    <row r="5" spans="2:12" ht="12" customHeight="1" x14ac:dyDescent="0.2">
      <c r="B5" s="15"/>
      <c r="C5" s="15"/>
      <c r="D5" s="15"/>
      <c r="E5" s="46"/>
      <c r="F5" s="46"/>
      <c r="G5" s="46"/>
      <c r="H5" s="46"/>
      <c r="I5" s="46"/>
      <c r="J5" s="174" t="s">
        <v>160</v>
      </c>
      <c r="K5" s="174"/>
      <c r="L5" s="174"/>
    </row>
    <row r="6" spans="2:12" x14ac:dyDescent="0.2">
      <c r="B6" s="12"/>
      <c r="C6" s="63" t="s">
        <v>167</v>
      </c>
      <c r="D6" s="13"/>
      <c r="E6" s="14"/>
    </row>
    <row r="7" spans="2:12" ht="2.25" customHeight="1" x14ac:dyDescent="0.2">
      <c r="B7" s="12"/>
      <c r="D7" s="13"/>
      <c r="E7" s="14"/>
    </row>
    <row r="8" spans="2:12" ht="12" customHeight="1" x14ac:dyDescent="0.2">
      <c r="B8" s="175" t="s">
        <v>0</v>
      </c>
      <c r="C8" s="177" t="s">
        <v>1</v>
      </c>
      <c r="D8" s="178"/>
      <c r="E8" s="181" t="s">
        <v>2</v>
      </c>
      <c r="F8" s="183" t="s">
        <v>137</v>
      </c>
      <c r="G8" s="184" t="s">
        <v>170</v>
      </c>
      <c r="H8" s="185"/>
      <c r="I8" s="166" t="s">
        <v>146</v>
      </c>
      <c r="J8" s="166"/>
      <c r="K8" s="167" t="s">
        <v>147</v>
      </c>
      <c r="L8" s="167"/>
    </row>
    <row r="9" spans="2:12" ht="10.5" customHeight="1" x14ac:dyDescent="0.2">
      <c r="B9" s="176"/>
      <c r="C9" s="179"/>
      <c r="D9" s="180"/>
      <c r="E9" s="182"/>
      <c r="F9" s="183"/>
      <c r="G9" s="64"/>
      <c r="H9" s="64"/>
      <c r="I9" s="65" t="s">
        <v>148</v>
      </c>
      <c r="J9" s="65" t="s">
        <v>149</v>
      </c>
      <c r="K9" s="65" t="s">
        <v>148</v>
      </c>
      <c r="L9" s="65" t="s">
        <v>150</v>
      </c>
    </row>
    <row r="10" spans="2:12" ht="10.5" customHeight="1" x14ac:dyDescent="0.2">
      <c r="B10" s="66">
        <v>0</v>
      </c>
      <c r="C10" s="168">
        <v>1</v>
      </c>
      <c r="D10" s="168"/>
      <c r="E10" s="66">
        <v>2</v>
      </c>
      <c r="F10" s="66">
        <v>3</v>
      </c>
      <c r="G10" s="66"/>
      <c r="H10" s="66"/>
      <c r="I10" s="68">
        <v>4</v>
      </c>
      <c r="J10" s="68">
        <v>5</v>
      </c>
      <c r="K10" s="68">
        <v>6</v>
      </c>
      <c r="L10" s="68">
        <v>7</v>
      </c>
    </row>
    <row r="11" spans="2:12" x14ac:dyDescent="0.2">
      <c r="B11" s="66">
        <v>1</v>
      </c>
      <c r="C11" s="169" t="s">
        <v>3</v>
      </c>
      <c r="D11" s="169"/>
      <c r="E11" s="69" t="s">
        <v>4</v>
      </c>
      <c r="F11" s="70">
        <v>80000</v>
      </c>
      <c r="G11" s="70">
        <v>110</v>
      </c>
      <c r="H11" s="70">
        <v>8800000</v>
      </c>
      <c r="I11" s="71"/>
      <c r="J11" s="72">
        <f>I11*F11</f>
        <v>0</v>
      </c>
      <c r="K11" s="72">
        <f>G11+I11</f>
        <v>110</v>
      </c>
      <c r="L11" s="72">
        <f>K11*F11</f>
        <v>8800000</v>
      </c>
    </row>
    <row r="12" spans="2:12" x14ac:dyDescent="0.2">
      <c r="B12" s="66">
        <v>2</v>
      </c>
      <c r="C12" s="170" t="s">
        <v>5</v>
      </c>
      <c r="D12" s="170"/>
      <c r="E12" s="69" t="s">
        <v>6</v>
      </c>
      <c r="F12" s="70">
        <v>80000</v>
      </c>
      <c r="G12" s="70">
        <v>40</v>
      </c>
      <c r="H12" s="70">
        <v>3200000</v>
      </c>
      <c r="I12" s="71"/>
      <c r="J12" s="72">
        <f>I12*F12</f>
        <v>0</v>
      </c>
      <c r="K12" s="72">
        <f t="shared" ref="K12:K15" si="0">G12+I12</f>
        <v>40</v>
      </c>
      <c r="L12" s="72">
        <f t="shared" ref="L12:L15" si="1">K12*F12</f>
        <v>3200000</v>
      </c>
    </row>
    <row r="13" spans="2:12" x14ac:dyDescent="0.2">
      <c r="B13" s="66">
        <v>3</v>
      </c>
      <c r="C13" s="170" t="s">
        <v>7</v>
      </c>
      <c r="D13" s="170"/>
      <c r="E13" s="69" t="s">
        <v>4</v>
      </c>
      <c r="F13" s="70">
        <v>80000</v>
      </c>
      <c r="G13" s="70">
        <v>286</v>
      </c>
      <c r="H13" s="70">
        <v>22880000</v>
      </c>
      <c r="I13" s="71"/>
      <c r="J13" s="72">
        <f>I13*F13</f>
        <v>0</v>
      </c>
      <c r="K13" s="72">
        <f t="shared" si="0"/>
        <v>286</v>
      </c>
      <c r="L13" s="72">
        <f t="shared" si="1"/>
        <v>22880000</v>
      </c>
    </row>
    <row r="14" spans="2:12" ht="12.75" customHeight="1" x14ac:dyDescent="0.2">
      <c r="B14" s="66">
        <v>4</v>
      </c>
      <c r="C14" s="169" t="s">
        <v>8</v>
      </c>
      <c r="D14" s="169"/>
      <c r="E14" s="69" t="s">
        <v>4</v>
      </c>
      <c r="F14" s="70">
        <v>80000</v>
      </c>
      <c r="G14" s="70">
        <v>225</v>
      </c>
      <c r="H14" s="70">
        <v>18000000</v>
      </c>
      <c r="I14" s="71"/>
      <c r="J14" s="72">
        <f>I14*F14</f>
        <v>0</v>
      </c>
      <c r="K14" s="72">
        <f t="shared" si="0"/>
        <v>225</v>
      </c>
      <c r="L14" s="72">
        <f t="shared" si="1"/>
        <v>18000000</v>
      </c>
    </row>
    <row r="15" spans="2:12" ht="13.5" customHeight="1" x14ac:dyDescent="0.2">
      <c r="B15" s="66">
        <v>5</v>
      </c>
      <c r="C15" s="169" t="s">
        <v>9</v>
      </c>
      <c r="D15" s="169"/>
      <c r="E15" s="69" t="s">
        <v>4</v>
      </c>
      <c r="F15" s="70">
        <v>80000</v>
      </c>
      <c r="G15" s="70">
        <v>0</v>
      </c>
      <c r="H15" s="70">
        <v>0</v>
      </c>
      <c r="I15" s="71"/>
      <c r="J15" s="72">
        <f>I15*F15</f>
        <v>0</v>
      </c>
      <c r="K15" s="72">
        <f t="shared" si="0"/>
        <v>0</v>
      </c>
      <c r="L15" s="72">
        <f t="shared" si="1"/>
        <v>0</v>
      </c>
    </row>
    <row r="16" spans="2:12" ht="10.5" customHeight="1" x14ac:dyDescent="0.2">
      <c r="B16" s="66"/>
      <c r="C16" s="186" t="s">
        <v>121</v>
      </c>
      <c r="D16" s="186"/>
      <c r="E16" s="73"/>
      <c r="F16" s="74"/>
      <c r="G16" s="74"/>
      <c r="H16" s="75">
        <v>52880000</v>
      </c>
      <c r="I16" s="76"/>
      <c r="J16" s="75">
        <f>SUM(J11:J15)</f>
        <v>0</v>
      </c>
      <c r="K16" s="76"/>
      <c r="L16" s="75">
        <f>SUM(L11:L15)</f>
        <v>52880000</v>
      </c>
    </row>
    <row r="17" spans="2:12" x14ac:dyDescent="0.2">
      <c r="B17" s="66">
        <v>6</v>
      </c>
      <c r="C17" s="169" t="s">
        <v>10</v>
      </c>
      <c r="D17" s="169"/>
      <c r="E17" s="69" t="s">
        <v>11</v>
      </c>
      <c r="F17" s="70">
        <v>10000</v>
      </c>
      <c r="G17" s="70">
        <v>339</v>
      </c>
      <c r="H17" s="70">
        <v>3390000</v>
      </c>
      <c r="I17" s="71"/>
      <c r="J17" s="72">
        <f t="shared" ref="J17:J27" si="2">I17*F17</f>
        <v>0</v>
      </c>
      <c r="K17" s="72">
        <f>I17+G17</f>
        <v>339</v>
      </c>
      <c r="L17" s="77">
        <f>K17*F17</f>
        <v>3390000</v>
      </c>
    </row>
    <row r="18" spans="2:12" x14ac:dyDescent="0.2">
      <c r="B18" s="66">
        <v>7</v>
      </c>
      <c r="C18" s="169" t="s">
        <v>12</v>
      </c>
      <c r="D18" s="169"/>
      <c r="E18" s="69" t="s">
        <v>11</v>
      </c>
      <c r="F18" s="70">
        <v>30000</v>
      </c>
      <c r="G18" s="70">
        <v>3200</v>
      </c>
      <c r="H18" s="70">
        <v>96000000</v>
      </c>
      <c r="I18" s="71">
        <v>280</v>
      </c>
      <c r="J18" s="77">
        <f t="shared" si="2"/>
        <v>8400000</v>
      </c>
      <c r="K18" s="77">
        <f t="shared" ref="K18:K27" si="3">I18+G18</f>
        <v>3480</v>
      </c>
      <c r="L18" s="77">
        <f t="shared" ref="L18:L27" si="4">K18*F18</f>
        <v>104400000</v>
      </c>
    </row>
    <row r="19" spans="2:12" x14ac:dyDescent="0.2">
      <c r="B19" s="66">
        <v>8</v>
      </c>
      <c r="C19" s="169" t="s">
        <v>13</v>
      </c>
      <c r="D19" s="169"/>
      <c r="E19" s="69" t="s">
        <v>11</v>
      </c>
      <c r="F19" s="70">
        <v>35000</v>
      </c>
      <c r="G19" s="70">
        <v>934</v>
      </c>
      <c r="H19" s="70">
        <v>32690000</v>
      </c>
      <c r="I19" s="71">
        <v>532</v>
      </c>
      <c r="J19" s="77">
        <f t="shared" si="2"/>
        <v>18620000</v>
      </c>
      <c r="K19" s="72">
        <f t="shared" si="3"/>
        <v>1466</v>
      </c>
      <c r="L19" s="77">
        <f t="shared" si="4"/>
        <v>51310000</v>
      </c>
    </row>
    <row r="20" spans="2:12" x14ac:dyDescent="0.2">
      <c r="B20" s="66">
        <v>9</v>
      </c>
      <c r="C20" s="169" t="s">
        <v>14</v>
      </c>
      <c r="D20" s="169"/>
      <c r="E20" s="69" t="s">
        <v>15</v>
      </c>
      <c r="F20" s="78">
        <v>40000</v>
      </c>
      <c r="G20" s="78">
        <v>643</v>
      </c>
      <c r="H20" s="70">
        <v>25720000</v>
      </c>
      <c r="I20" s="71">
        <v>82</v>
      </c>
      <c r="J20" s="77">
        <f t="shared" si="2"/>
        <v>3280000</v>
      </c>
      <c r="K20" s="72">
        <f t="shared" si="3"/>
        <v>725</v>
      </c>
      <c r="L20" s="77">
        <f t="shared" si="4"/>
        <v>29000000</v>
      </c>
    </row>
    <row r="21" spans="2:12" x14ac:dyDescent="0.2">
      <c r="B21" s="66">
        <v>10</v>
      </c>
      <c r="C21" s="169" t="s">
        <v>16</v>
      </c>
      <c r="D21" s="169"/>
      <c r="E21" s="69" t="s">
        <v>17</v>
      </c>
      <c r="F21" s="70">
        <v>40000</v>
      </c>
      <c r="G21" s="70">
        <v>457</v>
      </c>
      <c r="H21" s="70">
        <v>18280000</v>
      </c>
      <c r="I21" s="71"/>
      <c r="J21" s="77">
        <f t="shared" si="2"/>
        <v>0</v>
      </c>
      <c r="K21" s="72">
        <f t="shared" si="3"/>
        <v>457</v>
      </c>
      <c r="L21" s="77">
        <f t="shared" si="4"/>
        <v>18280000</v>
      </c>
    </row>
    <row r="22" spans="2:12" x14ac:dyDescent="0.2">
      <c r="B22" s="66">
        <v>11</v>
      </c>
      <c r="C22" s="169" t="s">
        <v>18</v>
      </c>
      <c r="D22" s="169"/>
      <c r="E22" s="69" t="s">
        <v>19</v>
      </c>
      <c r="F22" s="70">
        <v>200000</v>
      </c>
      <c r="G22" s="70">
        <v>50</v>
      </c>
      <c r="H22" s="70">
        <v>10000000</v>
      </c>
      <c r="I22" s="71"/>
      <c r="J22" s="77">
        <f t="shared" si="2"/>
        <v>0</v>
      </c>
      <c r="K22" s="72">
        <f t="shared" si="3"/>
        <v>50</v>
      </c>
      <c r="L22" s="77">
        <f t="shared" si="4"/>
        <v>10000000</v>
      </c>
    </row>
    <row r="23" spans="2:12" x14ac:dyDescent="0.2">
      <c r="B23" s="66">
        <v>12</v>
      </c>
      <c r="C23" s="169" t="s">
        <v>20</v>
      </c>
      <c r="D23" s="169"/>
      <c r="E23" s="69" t="s">
        <v>15</v>
      </c>
      <c r="F23" s="70">
        <v>2000000</v>
      </c>
      <c r="G23" s="70">
        <v>5</v>
      </c>
      <c r="H23" s="70">
        <v>10000000</v>
      </c>
      <c r="I23" s="71"/>
      <c r="J23" s="77">
        <f t="shared" si="2"/>
        <v>0</v>
      </c>
      <c r="K23" s="72">
        <f t="shared" si="3"/>
        <v>5</v>
      </c>
      <c r="L23" s="77">
        <f t="shared" si="4"/>
        <v>10000000</v>
      </c>
    </row>
    <row r="24" spans="2:12" x14ac:dyDescent="0.2">
      <c r="B24" s="66">
        <v>13</v>
      </c>
      <c r="C24" s="169" t="s">
        <v>21</v>
      </c>
      <c r="D24" s="169"/>
      <c r="E24" s="69" t="s">
        <v>11</v>
      </c>
      <c r="F24" s="70">
        <v>40000</v>
      </c>
      <c r="G24" s="70">
        <v>50</v>
      </c>
      <c r="H24" s="70">
        <v>2000000</v>
      </c>
      <c r="I24" s="71">
        <v>42</v>
      </c>
      <c r="J24" s="77">
        <f t="shared" si="2"/>
        <v>1680000</v>
      </c>
      <c r="K24" s="72">
        <f t="shared" si="3"/>
        <v>92</v>
      </c>
      <c r="L24" s="77">
        <f t="shared" si="4"/>
        <v>3680000</v>
      </c>
    </row>
    <row r="25" spans="2:12" x14ac:dyDescent="0.2">
      <c r="B25" s="66">
        <v>14</v>
      </c>
      <c r="C25" s="169" t="s">
        <v>22</v>
      </c>
      <c r="D25" s="169"/>
      <c r="E25" s="69" t="s">
        <v>17</v>
      </c>
      <c r="F25" s="70">
        <v>96000</v>
      </c>
      <c r="G25" s="70">
        <v>0</v>
      </c>
      <c r="H25" s="70">
        <v>0</v>
      </c>
      <c r="I25" s="71">
        <v>45</v>
      </c>
      <c r="J25" s="77">
        <f t="shared" si="2"/>
        <v>4320000</v>
      </c>
      <c r="K25" s="72">
        <f t="shared" si="3"/>
        <v>45</v>
      </c>
      <c r="L25" s="77">
        <f t="shared" si="4"/>
        <v>4320000</v>
      </c>
    </row>
    <row r="26" spans="2:12" x14ac:dyDescent="0.2">
      <c r="B26" s="66">
        <v>15</v>
      </c>
      <c r="C26" s="169" t="s">
        <v>23</v>
      </c>
      <c r="D26" s="169"/>
      <c r="E26" s="69" t="s">
        <v>131</v>
      </c>
      <c r="F26" s="70">
        <v>60000</v>
      </c>
      <c r="G26" s="70">
        <v>12</v>
      </c>
      <c r="H26" s="70">
        <v>720000</v>
      </c>
      <c r="I26" s="71"/>
      <c r="J26" s="77">
        <f t="shared" si="2"/>
        <v>0</v>
      </c>
      <c r="K26" s="72">
        <f t="shared" si="3"/>
        <v>12</v>
      </c>
      <c r="L26" s="77">
        <f t="shared" si="4"/>
        <v>720000</v>
      </c>
    </row>
    <row r="27" spans="2:12" x14ac:dyDescent="0.2">
      <c r="B27" s="66">
        <v>16</v>
      </c>
      <c r="C27" s="169" t="s">
        <v>24</v>
      </c>
      <c r="D27" s="169"/>
      <c r="E27" s="69" t="s">
        <v>25</v>
      </c>
      <c r="F27" s="70">
        <v>120000</v>
      </c>
      <c r="G27" s="70">
        <v>0</v>
      </c>
      <c r="H27" s="70">
        <v>0</v>
      </c>
      <c r="I27" s="71"/>
      <c r="J27" s="79">
        <f t="shared" si="2"/>
        <v>0</v>
      </c>
      <c r="K27" s="72">
        <f t="shared" si="3"/>
        <v>0</v>
      </c>
      <c r="L27" s="77">
        <f t="shared" si="4"/>
        <v>0</v>
      </c>
    </row>
    <row r="28" spans="2:12" x14ac:dyDescent="0.2">
      <c r="B28" s="66"/>
      <c r="C28" s="186" t="s">
        <v>122</v>
      </c>
      <c r="D28" s="186"/>
      <c r="E28" s="73"/>
      <c r="F28" s="80"/>
      <c r="G28" s="80"/>
      <c r="H28" s="80">
        <v>198800000</v>
      </c>
      <c r="I28" s="76"/>
      <c r="J28" s="75">
        <f>SUM(J17:J27)</f>
        <v>36300000</v>
      </c>
      <c r="K28" s="76"/>
      <c r="L28" s="75">
        <f>SUM(L17:L27)</f>
        <v>235100000</v>
      </c>
    </row>
    <row r="29" spans="2:12" x14ac:dyDescent="0.2">
      <c r="B29" s="66">
        <v>17</v>
      </c>
      <c r="C29" s="169" t="s">
        <v>26</v>
      </c>
      <c r="D29" s="169"/>
      <c r="E29" s="81" t="s">
        <v>27</v>
      </c>
      <c r="F29" s="70">
        <v>18000</v>
      </c>
      <c r="G29" s="70">
        <v>0</v>
      </c>
      <c r="H29" s="70">
        <v>0</v>
      </c>
      <c r="I29" s="71">
        <v>60</v>
      </c>
      <c r="J29" s="79">
        <f t="shared" ref="J29:J34" si="5">I29*F29</f>
        <v>1080000</v>
      </c>
      <c r="K29" s="72">
        <f>I29+G29</f>
        <v>60</v>
      </c>
      <c r="L29" s="72">
        <f>K29*F29</f>
        <v>1080000</v>
      </c>
    </row>
    <row r="30" spans="2:12" x14ac:dyDescent="0.2">
      <c r="B30" s="66">
        <v>18</v>
      </c>
      <c r="C30" s="169" t="s">
        <v>28</v>
      </c>
      <c r="D30" s="169"/>
      <c r="E30" s="81" t="s">
        <v>29</v>
      </c>
      <c r="F30" s="70">
        <v>17000</v>
      </c>
      <c r="G30" s="70">
        <v>0</v>
      </c>
      <c r="H30" s="70">
        <v>0</v>
      </c>
      <c r="I30" s="71">
        <v>24</v>
      </c>
      <c r="J30" s="79">
        <f t="shared" si="5"/>
        <v>408000</v>
      </c>
      <c r="K30" s="72">
        <f t="shared" ref="K30:K34" si="6">I30+G30</f>
        <v>24</v>
      </c>
      <c r="L30" s="72">
        <f t="shared" ref="L30:L34" si="7">K30*F30</f>
        <v>408000</v>
      </c>
    </row>
    <row r="31" spans="2:12" x14ac:dyDescent="0.2">
      <c r="B31" s="66">
        <v>19</v>
      </c>
      <c r="C31" s="169" t="s">
        <v>30</v>
      </c>
      <c r="D31" s="169"/>
      <c r="E31" s="81" t="s">
        <v>27</v>
      </c>
      <c r="F31" s="70">
        <v>7500</v>
      </c>
      <c r="G31" s="70">
        <v>0</v>
      </c>
      <c r="H31" s="70">
        <v>0</v>
      </c>
      <c r="I31" s="71">
        <v>88.8</v>
      </c>
      <c r="J31" s="79">
        <f t="shared" si="5"/>
        <v>666000</v>
      </c>
      <c r="K31" s="72">
        <f t="shared" si="6"/>
        <v>88.8</v>
      </c>
      <c r="L31" s="72">
        <f t="shared" si="7"/>
        <v>666000</v>
      </c>
    </row>
    <row r="32" spans="2:12" x14ac:dyDescent="0.2">
      <c r="B32" s="66">
        <v>20</v>
      </c>
      <c r="C32" s="169" t="s">
        <v>31</v>
      </c>
      <c r="D32" s="169"/>
      <c r="E32" s="81" t="s">
        <v>29</v>
      </c>
      <c r="F32" s="70">
        <v>180000</v>
      </c>
      <c r="G32" s="70">
        <v>12</v>
      </c>
      <c r="H32" s="70">
        <v>2160000</v>
      </c>
      <c r="I32" s="71"/>
      <c r="J32" s="79">
        <f t="shared" si="5"/>
        <v>0</v>
      </c>
      <c r="K32" s="72">
        <f t="shared" si="6"/>
        <v>12</v>
      </c>
      <c r="L32" s="72">
        <f t="shared" si="7"/>
        <v>2160000</v>
      </c>
    </row>
    <row r="33" spans="2:12" ht="12" customHeight="1" x14ac:dyDescent="0.2">
      <c r="B33" s="66">
        <v>21</v>
      </c>
      <c r="C33" s="169" t="s">
        <v>32</v>
      </c>
      <c r="D33" s="169"/>
      <c r="E33" s="81" t="s">
        <v>33</v>
      </c>
      <c r="F33" s="70">
        <v>2000000</v>
      </c>
      <c r="G33" s="70">
        <v>0</v>
      </c>
      <c r="H33" s="70">
        <v>0</v>
      </c>
      <c r="I33" s="71"/>
      <c r="J33" s="79">
        <f t="shared" si="5"/>
        <v>0</v>
      </c>
      <c r="K33" s="72">
        <f t="shared" si="6"/>
        <v>0</v>
      </c>
      <c r="L33" s="72">
        <f t="shared" si="7"/>
        <v>0</v>
      </c>
    </row>
    <row r="34" spans="2:12" x14ac:dyDescent="0.2">
      <c r="B34" s="66">
        <v>22</v>
      </c>
      <c r="C34" s="169" t="s">
        <v>34</v>
      </c>
      <c r="D34" s="169"/>
      <c r="E34" s="81" t="s">
        <v>15</v>
      </c>
      <c r="F34" s="70">
        <v>350000</v>
      </c>
      <c r="G34" s="70">
        <v>38</v>
      </c>
      <c r="H34" s="70">
        <v>13300000</v>
      </c>
      <c r="I34" s="71">
        <v>4</v>
      </c>
      <c r="J34" s="77">
        <f t="shared" si="5"/>
        <v>1400000</v>
      </c>
      <c r="K34" s="72">
        <f t="shared" si="6"/>
        <v>42</v>
      </c>
      <c r="L34" s="72">
        <f t="shared" si="7"/>
        <v>14700000</v>
      </c>
    </row>
    <row r="35" spans="2:12" x14ac:dyDescent="0.2">
      <c r="B35" s="66"/>
      <c r="C35" s="186" t="s">
        <v>123</v>
      </c>
      <c r="D35" s="186"/>
      <c r="E35" s="73"/>
      <c r="F35" s="80"/>
      <c r="G35" s="80"/>
      <c r="H35" s="80">
        <v>15460000</v>
      </c>
      <c r="I35" s="76"/>
      <c r="J35" s="75">
        <f>SUM(J29:J34)</f>
        <v>3554000</v>
      </c>
      <c r="K35" s="76"/>
      <c r="L35" s="75">
        <f>SUM(L29:L34)</f>
        <v>19014000</v>
      </c>
    </row>
    <row r="36" spans="2:12" x14ac:dyDescent="0.2">
      <c r="B36" s="66">
        <v>23</v>
      </c>
      <c r="C36" s="187" t="s">
        <v>35</v>
      </c>
      <c r="D36" s="187"/>
      <c r="E36" s="82" t="s">
        <v>36</v>
      </c>
      <c r="F36" s="78">
        <v>17000</v>
      </c>
      <c r="G36" s="78">
        <v>2036</v>
      </c>
      <c r="H36" s="78">
        <v>34612000</v>
      </c>
      <c r="I36" s="71">
        <v>340</v>
      </c>
      <c r="J36" s="77">
        <f t="shared" ref="J36:J56" si="8">I36*F36</f>
        <v>5780000</v>
      </c>
      <c r="K36" s="72">
        <f>I36+G36</f>
        <v>2376</v>
      </c>
      <c r="L36" s="77">
        <f>K36*F36</f>
        <v>40392000</v>
      </c>
    </row>
    <row r="37" spans="2:12" x14ac:dyDescent="0.2">
      <c r="B37" s="66">
        <v>24</v>
      </c>
      <c r="C37" s="187" t="s">
        <v>37</v>
      </c>
      <c r="D37" s="187"/>
      <c r="E37" s="82" t="s">
        <v>38</v>
      </c>
      <c r="F37" s="78">
        <v>64000</v>
      </c>
      <c r="G37" s="78">
        <v>0</v>
      </c>
      <c r="H37" s="78">
        <v>0</v>
      </c>
      <c r="I37" s="71"/>
      <c r="J37" s="77">
        <f t="shared" si="8"/>
        <v>0</v>
      </c>
      <c r="K37" s="72">
        <f t="shared" ref="K37:K56" si="9">I37+G37</f>
        <v>0</v>
      </c>
      <c r="L37" s="77">
        <f t="shared" ref="L37:L56" si="10">K37*F37</f>
        <v>0</v>
      </c>
    </row>
    <row r="38" spans="2:12" ht="11.25" customHeight="1" x14ac:dyDescent="0.2">
      <c r="B38" s="66">
        <v>25</v>
      </c>
      <c r="C38" s="187" t="s">
        <v>39</v>
      </c>
      <c r="D38" s="187"/>
      <c r="E38" s="82" t="s">
        <v>38</v>
      </c>
      <c r="F38" s="78">
        <v>58000</v>
      </c>
      <c r="G38" s="78">
        <v>0</v>
      </c>
      <c r="H38" s="78">
        <v>0</v>
      </c>
      <c r="I38" s="71"/>
      <c r="J38" s="77">
        <f t="shared" si="8"/>
        <v>0</v>
      </c>
      <c r="K38" s="72">
        <f t="shared" si="9"/>
        <v>0</v>
      </c>
      <c r="L38" s="77">
        <f t="shared" si="10"/>
        <v>0</v>
      </c>
    </row>
    <row r="39" spans="2:12" x14ac:dyDescent="0.2">
      <c r="B39" s="66">
        <v>26</v>
      </c>
      <c r="C39" s="187" t="s">
        <v>40</v>
      </c>
      <c r="D39" s="187"/>
      <c r="E39" s="82" t="s">
        <v>38</v>
      </c>
      <c r="F39" s="78">
        <v>18000</v>
      </c>
      <c r="G39" s="78">
        <v>493</v>
      </c>
      <c r="H39" s="78">
        <v>8874000</v>
      </c>
      <c r="I39" s="71">
        <v>18</v>
      </c>
      <c r="J39" s="77">
        <f t="shared" si="8"/>
        <v>324000</v>
      </c>
      <c r="K39" s="72">
        <f t="shared" si="9"/>
        <v>511</v>
      </c>
      <c r="L39" s="77">
        <f t="shared" si="10"/>
        <v>9198000</v>
      </c>
    </row>
    <row r="40" spans="2:12" ht="14.25" customHeight="1" x14ac:dyDescent="0.2">
      <c r="B40" s="66">
        <v>27</v>
      </c>
      <c r="C40" s="187" t="s">
        <v>41</v>
      </c>
      <c r="D40" s="187"/>
      <c r="E40" s="82" t="s">
        <v>38</v>
      </c>
      <c r="F40" s="78">
        <v>15000</v>
      </c>
      <c r="G40" s="78">
        <v>255</v>
      </c>
      <c r="H40" s="78">
        <v>3825000</v>
      </c>
      <c r="I40" s="71">
        <v>41</v>
      </c>
      <c r="J40" s="77">
        <f t="shared" si="8"/>
        <v>615000</v>
      </c>
      <c r="K40" s="72">
        <f t="shared" si="9"/>
        <v>296</v>
      </c>
      <c r="L40" s="77">
        <f t="shared" si="10"/>
        <v>4440000</v>
      </c>
    </row>
    <row r="41" spans="2:12" x14ac:dyDescent="0.2">
      <c r="B41" s="66">
        <v>28</v>
      </c>
      <c r="C41" s="187" t="s">
        <v>42</v>
      </c>
      <c r="D41" s="187"/>
      <c r="E41" s="82" t="s">
        <v>38</v>
      </c>
      <c r="F41" s="78">
        <v>12000</v>
      </c>
      <c r="G41" s="78">
        <v>18</v>
      </c>
      <c r="H41" s="78">
        <v>216000</v>
      </c>
      <c r="I41" s="71"/>
      <c r="J41" s="77">
        <f t="shared" si="8"/>
        <v>0</v>
      </c>
      <c r="K41" s="72">
        <f t="shared" si="9"/>
        <v>18</v>
      </c>
      <c r="L41" s="77">
        <f t="shared" si="10"/>
        <v>216000</v>
      </c>
    </row>
    <row r="42" spans="2:12" ht="13.5" customHeight="1" x14ac:dyDescent="0.2">
      <c r="B42" s="66">
        <v>29</v>
      </c>
      <c r="C42" s="187" t="s">
        <v>43</v>
      </c>
      <c r="D42" s="187"/>
      <c r="E42" s="82" t="s">
        <v>38</v>
      </c>
      <c r="F42" s="78">
        <v>12000</v>
      </c>
      <c r="G42" s="78">
        <v>85</v>
      </c>
      <c r="H42" s="78">
        <v>1020000</v>
      </c>
      <c r="I42" s="71"/>
      <c r="J42" s="77">
        <f t="shared" si="8"/>
        <v>0</v>
      </c>
      <c r="K42" s="72">
        <f t="shared" si="9"/>
        <v>85</v>
      </c>
      <c r="L42" s="77">
        <f t="shared" si="10"/>
        <v>1020000</v>
      </c>
    </row>
    <row r="43" spans="2:12" ht="12.75" customHeight="1" x14ac:dyDescent="0.2">
      <c r="B43" s="66">
        <v>30</v>
      </c>
      <c r="C43" s="187" t="s">
        <v>44</v>
      </c>
      <c r="D43" s="187"/>
      <c r="E43" s="82" t="s">
        <v>38</v>
      </c>
      <c r="F43" s="78">
        <v>12000</v>
      </c>
      <c r="G43" s="78">
        <v>65</v>
      </c>
      <c r="H43" s="78">
        <v>780000</v>
      </c>
      <c r="I43" s="71"/>
      <c r="J43" s="77">
        <f t="shared" si="8"/>
        <v>0</v>
      </c>
      <c r="K43" s="72">
        <f t="shared" si="9"/>
        <v>65</v>
      </c>
      <c r="L43" s="77">
        <f t="shared" si="10"/>
        <v>780000</v>
      </c>
    </row>
    <row r="44" spans="2:12" ht="11.25" customHeight="1" x14ac:dyDescent="0.2">
      <c r="B44" s="66">
        <v>31</v>
      </c>
      <c r="C44" s="187" t="s">
        <v>45</v>
      </c>
      <c r="D44" s="187"/>
      <c r="E44" s="82" t="s">
        <v>38</v>
      </c>
      <c r="F44" s="78">
        <v>8000</v>
      </c>
      <c r="G44" s="78">
        <v>115</v>
      </c>
      <c r="H44" s="78">
        <v>920000</v>
      </c>
      <c r="I44" s="71"/>
      <c r="J44" s="77">
        <f t="shared" si="8"/>
        <v>0</v>
      </c>
      <c r="K44" s="72">
        <f t="shared" si="9"/>
        <v>115</v>
      </c>
      <c r="L44" s="77">
        <f t="shared" si="10"/>
        <v>920000</v>
      </c>
    </row>
    <row r="45" spans="2:12" ht="12.75" customHeight="1" x14ac:dyDescent="0.2">
      <c r="B45" s="66">
        <v>32</v>
      </c>
      <c r="C45" s="188" t="s">
        <v>46</v>
      </c>
      <c r="D45" s="188"/>
      <c r="E45" s="83" t="s">
        <v>38</v>
      </c>
      <c r="F45" s="84">
        <v>96000</v>
      </c>
      <c r="G45" s="84">
        <v>355</v>
      </c>
      <c r="H45" s="84">
        <v>34080000</v>
      </c>
      <c r="I45" s="85">
        <v>42</v>
      </c>
      <c r="J45" s="86">
        <f t="shared" si="8"/>
        <v>4032000</v>
      </c>
      <c r="K45" s="87">
        <f t="shared" si="9"/>
        <v>397</v>
      </c>
      <c r="L45" s="86">
        <f t="shared" si="10"/>
        <v>38112000</v>
      </c>
    </row>
    <row r="46" spans="2:12" ht="12.75" customHeight="1" x14ac:dyDescent="0.2">
      <c r="B46" s="66">
        <v>33</v>
      </c>
      <c r="C46" s="187" t="s">
        <v>47</v>
      </c>
      <c r="D46" s="187"/>
      <c r="E46" s="82" t="s">
        <v>38</v>
      </c>
      <c r="F46" s="78">
        <v>20000</v>
      </c>
      <c r="G46" s="78">
        <v>20</v>
      </c>
      <c r="H46" s="78">
        <v>400000</v>
      </c>
      <c r="I46" s="71"/>
      <c r="J46" s="77">
        <f t="shared" si="8"/>
        <v>0</v>
      </c>
      <c r="K46" s="72">
        <f t="shared" si="9"/>
        <v>20</v>
      </c>
      <c r="L46" s="77">
        <f t="shared" si="10"/>
        <v>400000</v>
      </c>
    </row>
    <row r="47" spans="2:12" x14ac:dyDescent="0.2">
      <c r="B47" s="66">
        <v>34</v>
      </c>
      <c r="C47" s="187" t="s">
        <v>48</v>
      </c>
      <c r="D47" s="187"/>
      <c r="E47" s="82" t="s">
        <v>38</v>
      </c>
      <c r="F47" s="78">
        <v>18000</v>
      </c>
      <c r="G47" s="78">
        <v>100</v>
      </c>
      <c r="H47" s="78">
        <v>1800000</v>
      </c>
      <c r="I47" s="71"/>
      <c r="J47" s="77">
        <f t="shared" si="8"/>
        <v>0</v>
      </c>
      <c r="K47" s="72">
        <f t="shared" si="9"/>
        <v>100</v>
      </c>
      <c r="L47" s="77">
        <f t="shared" si="10"/>
        <v>1800000</v>
      </c>
    </row>
    <row r="48" spans="2:12" ht="12.75" customHeight="1" x14ac:dyDescent="0.2">
      <c r="B48" s="66">
        <v>35</v>
      </c>
      <c r="C48" s="187" t="s">
        <v>49</v>
      </c>
      <c r="D48" s="187"/>
      <c r="E48" s="82" t="s">
        <v>38</v>
      </c>
      <c r="F48" s="78">
        <v>16000</v>
      </c>
      <c r="G48" s="78">
        <v>77</v>
      </c>
      <c r="H48" s="78">
        <v>1232000</v>
      </c>
      <c r="I48" s="71">
        <v>16</v>
      </c>
      <c r="J48" s="77">
        <f t="shared" si="8"/>
        <v>256000</v>
      </c>
      <c r="K48" s="72">
        <f t="shared" si="9"/>
        <v>93</v>
      </c>
      <c r="L48" s="77">
        <f t="shared" si="10"/>
        <v>1488000</v>
      </c>
    </row>
    <row r="49" spans="2:12" x14ac:dyDescent="0.2">
      <c r="B49" s="66">
        <v>36</v>
      </c>
      <c r="C49" s="187" t="s">
        <v>50</v>
      </c>
      <c r="D49" s="187"/>
      <c r="E49" s="82" t="s">
        <v>38</v>
      </c>
      <c r="F49" s="78">
        <v>20000</v>
      </c>
      <c r="G49" s="78">
        <v>71</v>
      </c>
      <c r="H49" s="78">
        <v>1420000</v>
      </c>
      <c r="I49" s="71">
        <v>12</v>
      </c>
      <c r="J49" s="77">
        <f t="shared" si="8"/>
        <v>240000</v>
      </c>
      <c r="K49" s="72">
        <f t="shared" si="9"/>
        <v>83</v>
      </c>
      <c r="L49" s="77">
        <f t="shared" si="10"/>
        <v>1660000</v>
      </c>
    </row>
    <row r="50" spans="2:12" ht="12.75" customHeight="1" x14ac:dyDescent="0.2">
      <c r="B50" s="66">
        <v>37</v>
      </c>
      <c r="C50" s="187" t="s">
        <v>51</v>
      </c>
      <c r="D50" s="187"/>
      <c r="E50" s="82" t="s">
        <v>38</v>
      </c>
      <c r="F50" s="78">
        <v>10000</v>
      </c>
      <c r="G50" s="78">
        <v>20</v>
      </c>
      <c r="H50" s="78">
        <v>200000</v>
      </c>
      <c r="I50" s="71">
        <v>13</v>
      </c>
      <c r="J50" s="77">
        <f t="shared" si="8"/>
        <v>130000</v>
      </c>
      <c r="K50" s="72">
        <f t="shared" si="9"/>
        <v>33</v>
      </c>
      <c r="L50" s="77">
        <f t="shared" si="10"/>
        <v>330000</v>
      </c>
    </row>
    <row r="51" spans="2:12" ht="12" customHeight="1" x14ac:dyDescent="0.2">
      <c r="B51" s="66">
        <v>38</v>
      </c>
      <c r="C51" s="187" t="s">
        <v>52</v>
      </c>
      <c r="D51" s="187"/>
      <c r="E51" s="82" t="s">
        <v>38</v>
      </c>
      <c r="F51" s="78">
        <v>20000</v>
      </c>
      <c r="G51" s="78">
        <v>16</v>
      </c>
      <c r="H51" s="78">
        <v>320000</v>
      </c>
      <c r="I51" s="71"/>
      <c r="J51" s="77">
        <f t="shared" si="8"/>
        <v>0</v>
      </c>
      <c r="K51" s="72">
        <f t="shared" si="9"/>
        <v>16</v>
      </c>
      <c r="L51" s="77">
        <f t="shared" si="10"/>
        <v>320000</v>
      </c>
    </row>
    <row r="52" spans="2:12" ht="12" customHeight="1" x14ac:dyDescent="0.2">
      <c r="B52" s="66">
        <v>39</v>
      </c>
      <c r="C52" s="187" t="s">
        <v>53</v>
      </c>
      <c r="D52" s="187"/>
      <c r="E52" s="82" t="s">
        <v>36</v>
      </c>
      <c r="F52" s="78">
        <v>22000</v>
      </c>
      <c r="G52" s="78">
        <v>0</v>
      </c>
      <c r="H52" s="78">
        <v>0</v>
      </c>
      <c r="I52" s="71">
        <v>8</v>
      </c>
      <c r="J52" s="77">
        <f t="shared" si="8"/>
        <v>176000</v>
      </c>
      <c r="K52" s="72">
        <f t="shared" si="9"/>
        <v>8</v>
      </c>
      <c r="L52" s="77">
        <f t="shared" si="10"/>
        <v>176000</v>
      </c>
    </row>
    <row r="53" spans="2:12" x14ac:dyDescent="0.2">
      <c r="B53" s="66">
        <v>40</v>
      </c>
      <c r="C53" s="187" t="s">
        <v>54</v>
      </c>
      <c r="D53" s="187"/>
      <c r="E53" s="82" t="s">
        <v>36</v>
      </c>
      <c r="F53" s="78">
        <v>20000</v>
      </c>
      <c r="G53" s="78">
        <v>0</v>
      </c>
      <c r="H53" s="78">
        <v>0</v>
      </c>
      <c r="I53" s="71">
        <v>8</v>
      </c>
      <c r="J53" s="77">
        <f t="shared" si="8"/>
        <v>160000</v>
      </c>
      <c r="K53" s="72">
        <f t="shared" si="9"/>
        <v>8</v>
      </c>
      <c r="L53" s="77">
        <f t="shared" si="10"/>
        <v>160000</v>
      </c>
    </row>
    <row r="54" spans="2:12" x14ac:dyDescent="0.2">
      <c r="B54" s="66">
        <v>41</v>
      </c>
      <c r="C54" s="187" t="s">
        <v>55</v>
      </c>
      <c r="D54" s="187"/>
      <c r="E54" s="82" t="s">
        <v>36</v>
      </c>
      <c r="F54" s="78">
        <v>12000</v>
      </c>
      <c r="G54" s="78">
        <v>0</v>
      </c>
      <c r="H54" s="78">
        <v>0</v>
      </c>
      <c r="I54" s="71"/>
      <c r="J54" s="77">
        <f t="shared" si="8"/>
        <v>0</v>
      </c>
      <c r="K54" s="72">
        <f t="shared" si="9"/>
        <v>0</v>
      </c>
      <c r="L54" s="77">
        <f t="shared" si="10"/>
        <v>0</v>
      </c>
    </row>
    <row r="55" spans="2:12" x14ac:dyDescent="0.2">
      <c r="B55" s="66">
        <v>42</v>
      </c>
      <c r="C55" s="187" t="s">
        <v>56</v>
      </c>
      <c r="D55" s="187"/>
      <c r="E55" s="82" t="s">
        <v>36</v>
      </c>
      <c r="F55" s="78">
        <v>15000</v>
      </c>
      <c r="G55" s="78">
        <v>2</v>
      </c>
      <c r="H55" s="78">
        <v>30000</v>
      </c>
      <c r="I55" s="71"/>
      <c r="J55" s="77">
        <f t="shared" si="8"/>
        <v>0</v>
      </c>
      <c r="K55" s="72">
        <f t="shared" si="9"/>
        <v>2</v>
      </c>
      <c r="L55" s="77">
        <f t="shared" si="10"/>
        <v>30000</v>
      </c>
    </row>
    <row r="56" spans="2:12" x14ac:dyDescent="0.2">
      <c r="B56" s="66">
        <v>43</v>
      </c>
      <c r="C56" s="187" t="s">
        <v>57</v>
      </c>
      <c r="D56" s="187"/>
      <c r="E56" s="82" t="s">
        <v>36</v>
      </c>
      <c r="F56" s="78">
        <v>118000</v>
      </c>
      <c r="G56" s="78">
        <v>0</v>
      </c>
      <c r="H56" s="78">
        <v>0</v>
      </c>
      <c r="I56" s="71"/>
      <c r="J56" s="77">
        <f t="shared" si="8"/>
        <v>0</v>
      </c>
      <c r="K56" s="72">
        <f t="shared" si="9"/>
        <v>0</v>
      </c>
      <c r="L56" s="77">
        <f t="shared" si="10"/>
        <v>0</v>
      </c>
    </row>
    <row r="57" spans="2:12" ht="10.5" customHeight="1" x14ac:dyDescent="0.2">
      <c r="B57" s="66"/>
      <c r="C57" s="186" t="s">
        <v>124</v>
      </c>
      <c r="D57" s="186"/>
      <c r="E57" s="73"/>
      <c r="F57" s="80"/>
      <c r="G57" s="80"/>
      <c r="H57" s="80">
        <v>89729000</v>
      </c>
      <c r="I57" s="76"/>
      <c r="J57" s="75">
        <f>SUM(J36:J56)</f>
        <v>11713000</v>
      </c>
      <c r="K57" s="76"/>
      <c r="L57" s="75">
        <f>SUM(L36:L56)</f>
        <v>101442000</v>
      </c>
    </row>
    <row r="58" spans="2:12" hidden="1" x14ac:dyDescent="0.2">
      <c r="B58" s="66">
        <v>44</v>
      </c>
      <c r="C58" s="169" t="s">
        <v>58</v>
      </c>
      <c r="D58" s="169"/>
      <c r="E58" s="82" t="s">
        <v>59</v>
      </c>
      <c r="F58" s="78">
        <v>550000</v>
      </c>
      <c r="G58" s="78"/>
      <c r="H58" s="78"/>
      <c r="I58" s="71"/>
      <c r="J58" s="72">
        <f>I58*F58</f>
        <v>0</v>
      </c>
      <c r="K58" s="71"/>
      <c r="L58" s="71"/>
    </row>
    <row r="59" spans="2:12" hidden="1" x14ac:dyDescent="0.2">
      <c r="B59" s="66">
        <v>45</v>
      </c>
      <c r="C59" s="169" t="s">
        <v>60</v>
      </c>
      <c r="D59" s="169"/>
      <c r="E59" s="82" t="s">
        <v>59</v>
      </c>
      <c r="F59" s="78">
        <v>900000</v>
      </c>
      <c r="G59" s="78"/>
      <c r="H59" s="78"/>
      <c r="I59" s="71"/>
      <c r="J59" s="72">
        <f>I59*F59</f>
        <v>0</v>
      </c>
      <c r="K59" s="71"/>
      <c r="L59" s="71"/>
    </row>
    <row r="60" spans="2:12" hidden="1" x14ac:dyDescent="0.2">
      <c r="B60" s="66"/>
      <c r="C60" s="186" t="s">
        <v>125</v>
      </c>
      <c r="D60" s="186"/>
      <c r="E60" s="73"/>
      <c r="F60" s="80"/>
      <c r="G60" s="80"/>
      <c r="H60" s="80"/>
      <c r="I60" s="76"/>
      <c r="J60" s="75">
        <f>SUM(J58:J59)</f>
        <v>0</v>
      </c>
      <c r="K60" s="76"/>
      <c r="L60" s="76"/>
    </row>
    <row r="61" spans="2:12" ht="11.25" customHeight="1" x14ac:dyDescent="0.2">
      <c r="B61" s="66"/>
      <c r="C61" s="186" t="s">
        <v>61</v>
      </c>
      <c r="D61" s="186"/>
      <c r="E61" s="73"/>
      <c r="F61" s="80"/>
      <c r="G61" s="80"/>
      <c r="H61" s="80">
        <v>303989000</v>
      </c>
      <c r="I61" s="75"/>
      <c r="J61" s="75">
        <f>J60+J57+J35+J28</f>
        <v>51567000</v>
      </c>
      <c r="K61" s="76"/>
      <c r="L61" s="75">
        <f>L60+L57+L35+L28</f>
        <v>355556000</v>
      </c>
    </row>
    <row r="62" spans="2:12" ht="13.5" customHeight="1" x14ac:dyDescent="0.2">
      <c r="B62" s="66">
        <v>46</v>
      </c>
      <c r="C62" s="169" t="s">
        <v>62</v>
      </c>
      <c r="D62" s="169"/>
      <c r="E62" s="69" t="s">
        <v>6</v>
      </c>
      <c r="F62" s="78">
        <v>80000</v>
      </c>
      <c r="G62" s="78">
        <v>40</v>
      </c>
      <c r="H62" s="78">
        <v>3200000</v>
      </c>
      <c r="I62" s="71"/>
      <c r="J62" s="77">
        <f>I62*F62</f>
        <v>0</v>
      </c>
      <c r="K62" s="72">
        <f>G62+I62</f>
        <v>40</v>
      </c>
      <c r="L62" s="72">
        <f>K62*F62</f>
        <v>3200000</v>
      </c>
    </row>
    <row r="63" spans="2:12" x14ac:dyDescent="0.2">
      <c r="B63" s="66">
        <v>47</v>
      </c>
      <c r="C63" s="169" t="s">
        <v>63</v>
      </c>
      <c r="D63" s="169"/>
      <c r="E63" s="69" t="s">
        <v>6</v>
      </c>
      <c r="F63" s="78">
        <v>80000</v>
      </c>
      <c r="G63" s="78">
        <v>0</v>
      </c>
      <c r="H63" s="78">
        <v>0</v>
      </c>
      <c r="I63" s="71"/>
      <c r="J63" s="77">
        <f>I63*F63</f>
        <v>0</v>
      </c>
      <c r="K63" s="72">
        <f t="shared" ref="K63:K66" si="11">G63+I63</f>
        <v>0</v>
      </c>
      <c r="L63" s="72">
        <f t="shared" ref="L63:L66" si="12">K63*F63</f>
        <v>0</v>
      </c>
    </row>
    <row r="64" spans="2:12" x14ac:dyDescent="0.2">
      <c r="B64" s="66">
        <v>48</v>
      </c>
      <c r="C64" s="169" t="s">
        <v>64</v>
      </c>
      <c r="D64" s="169"/>
      <c r="E64" s="69" t="s">
        <v>4</v>
      </c>
      <c r="F64" s="78">
        <v>80000</v>
      </c>
      <c r="G64" s="78">
        <v>1598</v>
      </c>
      <c r="H64" s="78">
        <v>127840000</v>
      </c>
      <c r="I64" s="71">
        <v>105</v>
      </c>
      <c r="J64" s="77">
        <f>I64*F64</f>
        <v>8400000</v>
      </c>
      <c r="K64" s="72">
        <f t="shared" si="11"/>
        <v>1703</v>
      </c>
      <c r="L64" s="72">
        <f t="shared" si="12"/>
        <v>136240000</v>
      </c>
    </row>
    <row r="65" spans="2:12" x14ac:dyDescent="0.2">
      <c r="B65" s="66">
        <v>49</v>
      </c>
      <c r="C65" s="169" t="s">
        <v>65</v>
      </c>
      <c r="D65" s="169"/>
      <c r="E65" s="69" t="s">
        <v>4</v>
      </c>
      <c r="F65" s="78">
        <v>29000</v>
      </c>
      <c r="G65" s="78">
        <v>2192</v>
      </c>
      <c r="H65" s="78">
        <v>63568000</v>
      </c>
      <c r="I65" s="71">
        <v>756</v>
      </c>
      <c r="J65" s="77">
        <f>I65*F65</f>
        <v>21924000</v>
      </c>
      <c r="K65" s="72">
        <f t="shared" si="11"/>
        <v>2948</v>
      </c>
      <c r="L65" s="72">
        <f t="shared" si="12"/>
        <v>85492000</v>
      </c>
    </row>
    <row r="66" spans="2:12" x14ac:dyDescent="0.2">
      <c r="B66" s="66">
        <v>50</v>
      </c>
      <c r="C66" s="169" t="s">
        <v>66</v>
      </c>
      <c r="D66" s="169"/>
      <c r="E66" s="69" t="s">
        <v>67</v>
      </c>
      <c r="F66" s="78">
        <v>30000</v>
      </c>
      <c r="G66" s="78">
        <v>0</v>
      </c>
      <c r="H66" s="78">
        <v>0</v>
      </c>
      <c r="I66" s="71"/>
      <c r="J66" s="77">
        <f>I66*F66</f>
        <v>0</v>
      </c>
      <c r="K66" s="72">
        <f t="shared" si="11"/>
        <v>0</v>
      </c>
      <c r="L66" s="72">
        <f t="shared" si="12"/>
        <v>0</v>
      </c>
    </row>
    <row r="67" spans="2:12" x14ac:dyDescent="0.2">
      <c r="B67" s="66"/>
      <c r="C67" s="186" t="s">
        <v>126</v>
      </c>
      <c r="D67" s="186"/>
      <c r="E67" s="88"/>
      <c r="F67" s="80"/>
      <c r="G67" s="80"/>
      <c r="H67" s="80">
        <v>194608000</v>
      </c>
      <c r="I67" s="76"/>
      <c r="J67" s="75">
        <f>SUM(J62:J66)</f>
        <v>30324000</v>
      </c>
      <c r="K67" s="76"/>
      <c r="L67" s="75">
        <f>SUM(L62:L66)</f>
        <v>224932000</v>
      </c>
    </row>
    <row r="68" spans="2:12" x14ac:dyDescent="0.2">
      <c r="B68" s="66">
        <v>51</v>
      </c>
      <c r="C68" s="169" t="s">
        <v>68</v>
      </c>
      <c r="D68" s="169"/>
      <c r="E68" s="69" t="s">
        <v>69</v>
      </c>
      <c r="F68" s="78">
        <v>1200</v>
      </c>
      <c r="G68" s="78">
        <v>13800</v>
      </c>
      <c r="H68" s="78">
        <v>16560000</v>
      </c>
      <c r="I68" s="71">
        <v>3600</v>
      </c>
      <c r="J68" s="77">
        <f>I68*F68</f>
        <v>4320000</v>
      </c>
      <c r="K68" s="72">
        <f>I68+G68</f>
        <v>17400</v>
      </c>
      <c r="L68" s="72">
        <f>K68*F68</f>
        <v>20880000</v>
      </c>
    </row>
    <row r="69" spans="2:12" x14ac:dyDescent="0.2">
      <c r="B69" s="66">
        <v>52</v>
      </c>
      <c r="C69" s="169" t="s">
        <v>70</v>
      </c>
      <c r="D69" s="169"/>
      <c r="E69" s="69" t="s">
        <v>69</v>
      </c>
      <c r="F69" s="78">
        <v>1200</v>
      </c>
      <c r="G69" s="78">
        <v>13750</v>
      </c>
      <c r="H69" s="78">
        <v>16500000</v>
      </c>
      <c r="I69" s="71">
        <v>2200</v>
      </c>
      <c r="J69" s="77">
        <f>I69*F69</f>
        <v>2640000</v>
      </c>
      <c r="K69" s="72">
        <f t="shared" ref="K69:K72" si="13">I69+G69</f>
        <v>15950</v>
      </c>
      <c r="L69" s="72">
        <f t="shared" ref="L69:L72" si="14">K69*F69</f>
        <v>19140000</v>
      </c>
    </row>
    <row r="70" spans="2:12" x14ac:dyDescent="0.2">
      <c r="B70" s="66">
        <v>53</v>
      </c>
      <c r="C70" s="169" t="s">
        <v>71</v>
      </c>
      <c r="D70" s="169"/>
      <c r="E70" s="69" t="s">
        <v>69</v>
      </c>
      <c r="F70" s="78">
        <v>1200</v>
      </c>
      <c r="G70" s="78">
        <v>17180</v>
      </c>
      <c r="H70" s="78">
        <v>20616000</v>
      </c>
      <c r="I70" s="71">
        <v>4100</v>
      </c>
      <c r="J70" s="77">
        <f>I70*F70</f>
        <v>4920000</v>
      </c>
      <c r="K70" s="72">
        <f t="shared" si="13"/>
        <v>21280</v>
      </c>
      <c r="L70" s="72">
        <f t="shared" si="14"/>
        <v>25536000</v>
      </c>
    </row>
    <row r="71" spans="2:12" x14ac:dyDescent="0.2">
      <c r="B71" s="66">
        <v>54</v>
      </c>
      <c r="C71" s="169" t="s">
        <v>72</v>
      </c>
      <c r="D71" s="169"/>
      <c r="E71" s="69" t="s">
        <v>69</v>
      </c>
      <c r="F71" s="78">
        <v>1200</v>
      </c>
      <c r="G71" s="78">
        <v>17900</v>
      </c>
      <c r="H71" s="78">
        <v>21480000</v>
      </c>
      <c r="I71" s="71">
        <v>4300</v>
      </c>
      <c r="J71" s="77">
        <f>I71*F71</f>
        <v>5160000</v>
      </c>
      <c r="K71" s="72">
        <f t="shared" si="13"/>
        <v>22200</v>
      </c>
      <c r="L71" s="72">
        <f t="shared" si="14"/>
        <v>26640000</v>
      </c>
    </row>
    <row r="72" spans="2:12" x14ac:dyDescent="0.2">
      <c r="B72" s="66">
        <v>55</v>
      </c>
      <c r="C72" s="169" t="s">
        <v>73</v>
      </c>
      <c r="D72" s="169"/>
      <c r="E72" s="69" t="s">
        <v>69</v>
      </c>
      <c r="F72" s="78">
        <v>2800</v>
      </c>
      <c r="G72" s="78">
        <v>780</v>
      </c>
      <c r="H72" s="78">
        <v>2184000</v>
      </c>
      <c r="I72" s="71"/>
      <c r="J72" s="77">
        <f>I72*F72</f>
        <v>0</v>
      </c>
      <c r="K72" s="72">
        <f t="shared" si="13"/>
        <v>780</v>
      </c>
      <c r="L72" s="72">
        <f t="shared" si="14"/>
        <v>2184000</v>
      </c>
    </row>
    <row r="73" spans="2:12" x14ac:dyDescent="0.2">
      <c r="B73" s="66"/>
      <c r="C73" s="189" t="s">
        <v>127</v>
      </c>
      <c r="D73" s="189"/>
      <c r="E73" s="65"/>
      <c r="F73" s="89"/>
      <c r="G73" s="89"/>
      <c r="H73" s="89">
        <v>77340000</v>
      </c>
      <c r="I73" s="76"/>
      <c r="J73" s="75">
        <f>SUM(J68:J72)</f>
        <v>17040000</v>
      </c>
      <c r="K73" s="76"/>
      <c r="L73" s="75">
        <f>SUM(L68:L72)</f>
        <v>94380000</v>
      </c>
    </row>
    <row r="74" spans="2:12" ht="10.5" customHeight="1" x14ac:dyDescent="0.2">
      <c r="B74" s="66"/>
      <c r="C74" s="190" t="s">
        <v>74</v>
      </c>
      <c r="D74" s="190"/>
      <c r="E74" s="91"/>
      <c r="F74" s="80"/>
      <c r="G74" s="80"/>
      <c r="H74" s="80">
        <v>628817000</v>
      </c>
      <c r="I74" s="76"/>
      <c r="J74" s="75">
        <f>J73+J67+J61+J16</f>
        <v>98931000</v>
      </c>
      <c r="K74" s="76"/>
      <c r="L74" s="75">
        <f>L73+L67+L61+L16</f>
        <v>727748000</v>
      </c>
    </row>
    <row r="75" spans="2:12" x14ac:dyDescent="0.2">
      <c r="B75" s="66">
        <v>56</v>
      </c>
      <c r="C75" s="169" t="s">
        <v>75</v>
      </c>
      <c r="D75" s="169"/>
      <c r="E75" s="69" t="s">
        <v>76</v>
      </c>
      <c r="F75" s="78">
        <v>40000</v>
      </c>
      <c r="G75" s="78">
        <v>8</v>
      </c>
      <c r="H75" s="78">
        <v>320000</v>
      </c>
      <c r="I75" s="71"/>
      <c r="J75" s="77">
        <f>I75*F75</f>
        <v>0</v>
      </c>
      <c r="K75" s="72">
        <f>G75+I75</f>
        <v>8</v>
      </c>
      <c r="L75" s="77">
        <f>K75*F75</f>
        <v>320000</v>
      </c>
    </row>
    <row r="76" spans="2:12" x14ac:dyDescent="0.2">
      <c r="B76" s="66">
        <f>B75+1</f>
        <v>57</v>
      </c>
      <c r="C76" s="188" t="s">
        <v>77</v>
      </c>
      <c r="D76" s="188"/>
      <c r="E76" s="83" t="s">
        <v>76</v>
      </c>
      <c r="F76" s="78">
        <v>20000</v>
      </c>
      <c r="G76" s="78">
        <v>8</v>
      </c>
      <c r="H76" s="78">
        <v>160000</v>
      </c>
      <c r="I76" s="71"/>
      <c r="J76" s="77">
        <f t="shared" ref="J76:J108" si="15">I76*F76</f>
        <v>0</v>
      </c>
      <c r="K76" s="72">
        <f t="shared" ref="K76:K100" si="16">G76+I76</f>
        <v>8</v>
      </c>
      <c r="L76" s="77">
        <f>K76*F76</f>
        <v>160000</v>
      </c>
    </row>
    <row r="77" spans="2:12" x14ac:dyDescent="0.2">
      <c r="B77" s="66">
        <f t="shared" ref="B77:B100" si="17">B76+1</f>
        <v>58</v>
      </c>
      <c r="C77" s="188" t="s">
        <v>78</v>
      </c>
      <c r="D77" s="188"/>
      <c r="E77" s="83" t="s">
        <v>76</v>
      </c>
      <c r="F77" s="78">
        <v>50000</v>
      </c>
      <c r="G77" s="78">
        <v>0</v>
      </c>
      <c r="H77" s="78"/>
      <c r="I77" s="71"/>
      <c r="J77" s="77">
        <f t="shared" si="15"/>
        <v>0</v>
      </c>
      <c r="K77" s="72">
        <f t="shared" si="16"/>
        <v>0</v>
      </c>
      <c r="L77" s="71"/>
    </row>
    <row r="78" spans="2:12" x14ac:dyDescent="0.2">
      <c r="B78" s="66">
        <f t="shared" si="17"/>
        <v>59</v>
      </c>
      <c r="C78" s="188" t="s">
        <v>133</v>
      </c>
      <c r="D78" s="188"/>
      <c r="E78" s="83" t="s">
        <v>76</v>
      </c>
      <c r="F78" s="78">
        <v>25000</v>
      </c>
      <c r="G78" s="78">
        <v>12</v>
      </c>
      <c r="H78" s="78">
        <v>300000</v>
      </c>
      <c r="I78" s="71">
        <v>35</v>
      </c>
      <c r="J78" s="77">
        <f t="shared" si="15"/>
        <v>875000</v>
      </c>
      <c r="K78" s="72">
        <f t="shared" si="16"/>
        <v>47</v>
      </c>
      <c r="L78" s="77">
        <f>K78*F78</f>
        <v>1175000</v>
      </c>
    </row>
    <row r="79" spans="2:12" x14ac:dyDescent="0.2">
      <c r="B79" s="66">
        <f t="shared" si="17"/>
        <v>60</v>
      </c>
      <c r="C79" s="188" t="s">
        <v>134</v>
      </c>
      <c r="D79" s="188"/>
      <c r="E79" s="83" t="s">
        <v>76</v>
      </c>
      <c r="F79" s="78">
        <v>22000</v>
      </c>
      <c r="G79" s="78">
        <v>1603</v>
      </c>
      <c r="H79" s="78">
        <v>35266000</v>
      </c>
      <c r="I79" s="71">
        <v>529</v>
      </c>
      <c r="J79" s="77">
        <f t="shared" si="15"/>
        <v>11638000</v>
      </c>
      <c r="K79" s="72">
        <f t="shared" si="16"/>
        <v>2132</v>
      </c>
      <c r="L79" s="77">
        <f t="shared" ref="L79:L81" si="18">K79*F79</f>
        <v>46904000</v>
      </c>
    </row>
    <row r="80" spans="2:12" x14ac:dyDescent="0.2">
      <c r="B80" s="66">
        <f t="shared" si="17"/>
        <v>61</v>
      </c>
      <c r="C80" s="188" t="s">
        <v>79</v>
      </c>
      <c r="D80" s="188"/>
      <c r="E80" s="83" t="s">
        <v>76</v>
      </c>
      <c r="F80" s="78">
        <v>16000</v>
      </c>
      <c r="G80" s="78">
        <v>1847</v>
      </c>
      <c r="H80" s="78">
        <v>29552000</v>
      </c>
      <c r="I80" s="71">
        <v>529</v>
      </c>
      <c r="J80" s="77">
        <f t="shared" si="15"/>
        <v>8464000</v>
      </c>
      <c r="K80" s="72">
        <f t="shared" si="16"/>
        <v>2376</v>
      </c>
      <c r="L80" s="77">
        <f t="shared" si="18"/>
        <v>38016000</v>
      </c>
    </row>
    <row r="81" spans="2:12" x14ac:dyDescent="0.2">
      <c r="B81" s="66">
        <f t="shared" si="17"/>
        <v>62</v>
      </c>
      <c r="C81" s="188" t="s">
        <v>80</v>
      </c>
      <c r="D81" s="188"/>
      <c r="E81" s="83" t="s">
        <v>76</v>
      </c>
      <c r="F81" s="78">
        <v>16000</v>
      </c>
      <c r="G81" s="78">
        <v>1847</v>
      </c>
      <c r="H81" s="78">
        <v>29552000</v>
      </c>
      <c r="I81" s="71">
        <v>529</v>
      </c>
      <c r="J81" s="77">
        <f t="shared" si="15"/>
        <v>8464000</v>
      </c>
      <c r="K81" s="72">
        <f t="shared" si="16"/>
        <v>2376</v>
      </c>
      <c r="L81" s="77">
        <f t="shared" si="18"/>
        <v>38016000</v>
      </c>
    </row>
    <row r="82" spans="2:12" x14ac:dyDescent="0.2">
      <c r="B82" s="66">
        <f t="shared" si="17"/>
        <v>63</v>
      </c>
      <c r="C82" s="188" t="s">
        <v>81</v>
      </c>
      <c r="D82" s="188"/>
      <c r="E82" s="83" t="s">
        <v>76</v>
      </c>
      <c r="F82" s="78">
        <v>18000</v>
      </c>
      <c r="G82" s="78">
        <v>413</v>
      </c>
      <c r="H82" s="78">
        <v>7434000</v>
      </c>
      <c r="I82" s="71">
        <v>120</v>
      </c>
      <c r="J82" s="77">
        <f t="shared" si="15"/>
        <v>2160000</v>
      </c>
      <c r="K82" s="72">
        <f t="shared" si="16"/>
        <v>533</v>
      </c>
      <c r="L82" s="77">
        <f>K82*F82</f>
        <v>9594000</v>
      </c>
    </row>
    <row r="83" spans="2:12" x14ac:dyDescent="0.2">
      <c r="B83" s="66">
        <f t="shared" si="17"/>
        <v>64</v>
      </c>
      <c r="C83" s="188" t="s">
        <v>82</v>
      </c>
      <c r="D83" s="188"/>
      <c r="E83" s="83" t="s">
        <v>76</v>
      </c>
      <c r="F83" s="78">
        <v>60000</v>
      </c>
      <c r="G83" s="78">
        <v>493</v>
      </c>
      <c r="H83" s="78">
        <v>29580000</v>
      </c>
      <c r="I83" s="71">
        <v>18</v>
      </c>
      <c r="J83" s="77">
        <f t="shared" si="15"/>
        <v>1080000</v>
      </c>
      <c r="K83" s="72">
        <f t="shared" si="16"/>
        <v>511</v>
      </c>
      <c r="L83" s="77">
        <f>K83*F83</f>
        <v>30660000</v>
      </c>
    </row>
    <row r="84" spans="2:12" x14ac:dyDescent="0.2">
      <c r="B84" s="66">
        <f t="shared" si="17"/>
        <v>65</v>
      </c>
      <c r="C84" s="188" t="s">
        <v>83</v>
      </c>
      <c r="D84" s="188"/>
      <c r="E84" s="83" t="s">
        <v>76</v>
      </c>
      <c r="F84" s="78">
        <v>38000</v>
      </c>
      <c r="G84" s="78">
        <v>255</v>
      </c>
      <c r="H84" s="78">
        <v>9690000</v>
      </c>
      <c r="I84" s="71">
        <v>41</v>
      </c>
      <c r="J84" s="77">
        <f t="shared" si="15"/>
        <v>1558000</v>
      </c>
      <c r="K84" s="72">
        <f t="shared" si="16"/>
        <v>296</v>
      </c>
      <c r="L84" s="77">
        <f t="shared" ref="L84:L86" si="19">K84*F84</f>
        <v>11248000</v>
      </c>
    </row>
    <row r="85" spans="2:12" x14ac:dyDescent="0.2">
      <c r="B85" s="66">
        <f t="shared" si="17"/>
        <v>66</v>
      </c>
      <c r="C85" s="188" t="s">
        <v>84</v>
      </c>
      <c r="D85" s="188"/>
      <c r="E85" s="83" t="s">
        <v>76</v>
      </c>
      <c r="F85" s="78">
        <v>45000</v>
      </c>
      <c r="G85" s="78">
        <v>18</v>
      </c>
      <c r="H85" s="78">
        <v>810000</v>
      </c>
      <c r="I85" s="71"/>
      <c r="J85" s="77">
        <f t="shared" si="15"/>
        <v>0</v>
      </c>
      <c r="K85" s="72">
        <f t="shared" si="16"/>
        <v>18</v>
      </c>
      <c r="L85" s="77">
        <f t="shared" si="19"/>
        <v>810000</v>
      </c>
    </row>
    <row r="86" spans="2:12" x14ac:dyDescent="0.2">
      <c r="B86" s="66">
        <f t="shared" si="17"/>
        <v>67</v>
      </c>
      <c r="C86" s="188" t="s">
        <v>85</v>
      </c>
      <c r="D86" s="188"/>
      <c r="E86" s="83" t="s">
        <v>76</v>
      </c>
      <c r="F86" s="78">
        <v>35000</v>
      </c>
      <c r="G86" s="78">
        <v>85</v>
      </c>
      <c r="H86" s="78">
        <v>2975000</v>
      </c>
      <c r="I86" s="71"/>
      <c r="J86" s="77">
        <f t="shared" si="15"/>
        <v>0</v>
      </c>
      <c r="K86" s="72">
        <f t="shared" si="16"/>
        <v>85</v>
      </c>
      <c r="L86" s="77">
        <f t="shared" si="19"/>
        <v>2975000</v>
      </c>
    </row>
    <row r="87" spans="2:12" x14ac:dyDescent="0.2">
      <c r="B87" s="66">
        <f t="shared" si="17"/>
        <v>68</v>
      </c>
      <c r="C87" s="188" t="s">
        <v>86</v>
      </c>
      <c r="D87" s="188"/>
      <c r="E87" s="83" t="s">
        <v>76</v>
      </c>
      <c r="F87" s="78">
        <v>300000</v>
      </c>
      <c r="G87" s="78">
        <v>65</v>
      </c>
      <c r="H87" s="78">
        <v>19500000</v>
      </c>
      <c r="I87" s="68"/>
      <c r="J87" s="77">
        <f t="shared" si="15"/>
        <v>0</v>
      </c>
      <c r="K87" s="72">
        <f t="shared" si="16"/>
        <v>65</v>
      </c>
      <c r="L87" s="77">
        <f>K87*F87</f>
        <v>19500000</v>
      </c>
    </row>
    <row r="88" spans="2:12" x14ac:dyDescent="0.2">
      <c r="B88" s="66">
        <f t="shared" si="17"/>
        <v>69</v>
      </c>
      <c r="C88" s="188" t="s">
        <v>87</v>
      </c>
      <c r="D88" s="188"/>
      <c r="E88" s="83" t="s">
        <v>76</v>
      </c>
      <c r="F88" s="78">
        <v>55000</v>
      </c>
      <c r="G88" s="78">
        <v>0</v>
      </c>
      <c r="H88" s="78">
        <v>0</v>
      </c>
      <c r="I88" s="71"/>
      <c r="J88" s="77">
        <f t="shared" si="15"/>
        <v>0</v>
      </c>
      <c r="K88" s="72">
        <f t="shared" si="16"/>
        <v>0</v>
      </c>
      <c r="L88" s="77">
        <f t="shared" ref="L88:L91" si="20">K88*F88</f>
        <v>0</v>
      </c>
    </row>
    <row r="89" spans="2:12" x14ac:dyDescent="0.2">
      <c r="B89" s="66">
        <f t="shared" si="17"/>
        <v>70</v>
      </c>
      <c r="C89" s="169" t="s">
        <v>88</v>
      </c>
      <c r="D89" s="169"/>
      <c r="E89" s="83" t="s">
        <v>76</v>
      </c>
      <c r="F89" s="78">
        <v>100000</v>
      </c>
      <c r="G89" s="78">
        <v>20</v>
      </c>
      <c r="H89" s="78">
        <v>2000000</v>
      </c>
      <c r="I89" s="71"/>
      <c r="J89" s="77">
        <f t="shared" si="15"/>
        <v>0</v>
      </c>
      <c r="K89" s="72">
        <f t="shared" si="16"/>
        <v>20</v>
      </c>
      <c r="L89" s="77">
        <f t="shared" si="20"/>
        <v>2000000</v>
      </c>
    </row>
    <row r="90" spans="2:12" x14ac:dyDescent="0.2">
      <c r="B90" s="66">
        <f t="shared" si="17"/>
        <v>71</v>
      </c>
      <c r="C90" s="169" t="s">
        <v>89</v>
      </c>
      <c r="D90" s="169"/>
      <c r="E90" s="83" t="s">
        <v>76</v>
      </c>
      <c r="F90" s="78">
        <v>200000</v>
      </c>
      <c r="G90" s="78">
        <v>50</v>
      </c>
      <c r="H90" s="78">
        <v>10000000</v>
      </c>
      <c r="I90" s="71"/>
      <c r="J90" s="77">
        <f t="shared" si="15"/>
        <v>0</v>
      </c>
      <c r="K90" s="72">
        <f t="shared" si="16"/>
        <v>50</v>
      </c>
      <c r="L90" s="77">
        <f t="shared" si="20"/>
        <v>10000000</v>
      </c>
    </row>
    <row r="91" spans="2:12" x14ac:dyDescent="0.2">
      <c r="B91" s="66">
        <f t="shared" si="17"/>
        <v>72</v>
      </c>
      <c r="C91" s="169" t="s">
        <v>90</v>
      </c>
      <c r="D91" s="169"/>
      <c r="E91" s="83" t="s">
        <v>76</v>
      </c>
      <c r="F91" s="78">
        <v>56000</v>
      </c>
      <c r="G91" s="78">
        <v>0</v>
      </c>
      <c r="H91" s="78">
        <v>0</v>
      </c>
      <c r="I91" s="71"/>
      <c r="J91" s="77">
        <f t="shared" si="15"/>
        <v>0</v>
      </c>
      <c r="K91" s="72">
        <f t="shared" si="16"/>
        <v>0</v>
      </c>
      <c r="L91" s="77">
        <f t="shared" si="20"/>
        <v>0</v>
      </c>
    </row>
    <row r="92" spans="2:12" x14ac:dyDescent="0.2">
      <c r="B92" s="66">
        <f t="shared" si="17"/>
        <v>73</v>
      </c>
      <c r="C92" s="188" t="s">
        <v>91</v>
      </c>
      <c r="D92" s="188"/>
      <c r="E92" s="83" t="s">
        <v>76</v>
      </c>
      <c r="F92" s="78">
        <v>51500</v>
      </c>
      <c r="G92" s="78">
        <v>23</v>
      </c>
      <c r="H92" s="78">
        <v>1184500</v>
      </c>
      <c r="I92" s="71"/>
      <c r="J92" s="77">
        <f t="shared" si="15"/>
        <v>0</v>
      </c>
      <c r="K92" s="72">
        <f t="shared" si="16"/>
        <v>23</v>
      </c>
      <c r="L92" s="77">
        <f>K92*F92</f>
        <v>1184500</v>
      </c>
    </row>
    <row r="93" spans="2:12" x14ac:dyDescent="0.2">
      <c r="B93" s="66">
        <f t="shared" si="17"/>
        <v>74</v>
      </c>
      <c r="C93" s="169" t="s">
        <v>92</v>
      </c>
      <c r="D93" s="169"/>
      <c r="E93" s="83" t="s">
        <v>76</v>
      </c>
      <c r="F93" s="78">
        <v>48000</v>
      </c>
      <c r="G93" s="78">
        <v>16</v>
      </c>
      <c r="H93" s="78">
        <v>768000</v>
      </c>
      <c r="I93" s="71"/>
      <c r="J93" s="77">
        <f t="shared" si="15"/>
        <v>0</v>
      </c>
      <c r="K93" s="72">
        <f t="shared" si="16"/>
        <v>16</v>
      </c>
      <c r="L93" s="77">
        <f>K93*F93</f>
        <v>768000</v>
      </c>
    </row>
    <row r="94" spans="2:12" x14ac:dyDescent="0.2">
      <c r="B94" s="66">
        <f t="shared" si="17"/>
        <v>75</v>
      </c>
      <c r="C94" s="191" t="s">
        <v>93</v>
      </c>
      <c r="D94" s="93" t="s">
        <v>94</v>
      </c>
      <c r="E94" s="83" t="s">
        <v>38</v>
      </c>
      <c r="F94" s="78">
        <v>32946</v>
      </c>
      <c r="G94" s="78">
        <v>14</v>
      </c>
      <c r="H94" s="78">
        <v>461244</v>
      </c>
      <c r="I94" s="71">
        <v>9</v>
      </c>
      <c r="J94" s="77">
        <f t="shared" si="15"/>
        <v>296514</v>
      </c>
      <c r="K94" s="72">
        <f t="shared" si="16"/>
        <v>23</v>
      </c>
      <c r="L94" s="77">
        <f>K94*F94</f>
        <v>757758</v>
      </c>
    </row>
    <row r="95" spans="2:12" x14ac:dyDescent="0.2">
      <c r="B95" s="66">
        <f t="shared" si="17"/>
        <v>76</v>
      </c>
      <c r="C95" s="191"/>
      <c r="D95" s="93" t="s">
        <v>95</v>
      </c>
      <c r="E95" s="83" t="s">
        <v>38</v>
      </c>
      <c r="F95" s="78">
        <v>246228</v>
      </c>
      <c r="G95" s="78">
        <v>45</v>
      </c>
      <c r="H95" s="78">
        <v>11080260</v>
      </c>
      <c r="I95" s="71">
        <v>18</v>
      </c>
      <c r="J95" s="77">
        <f t="shared" si="15"/>
        <v>4432104</v>
      </c>
      <c r="K95" s="72">
        <f t="shared" si="16"/>
        <v>63</v>
      </c>
      <c r="L95" s="77">
        <f t="shared" ref="L95:L100" si="21">K95*F95</f>
        <v>15512364</v>
      </c>
    </row>
    <row r="96" spans="2:12" x14ac:dyDescent="0.2">
      <c r="B96" s="66">
        <f t="shared" si="17"/>
        <v>77</v>
      </c>
      <c r="C96" s="191"/>
      <c r="D96" s="93" t="s">
        <v>96</v>
      </c>
      <c r="E96" s="83" t="s">
        <v>38</v>
      </c>
      <c r="F96" s="78">
        <v>305949</v>
      </c>
      <c r="G96" s="78">
        <v>3</v>
      </c>
      <c r="H96" s="78">
        <v>917847</v>
      </c>
      <c r="I96" s="71"/>
      <c r="J96" s="77">
        <f t="shared" si="15"/>
        <v>0</v>
      </c>
      <c r="K96" s="72">
        <f t="shared" si="16"/>
        <v>3</v>
      </c>
      <c r="L96" s="77">
        <f t="shared" si="21"/>
        <v>917847</v>
      </c>
    </row>
    <row r="97" spans="2:12" x14ac:dyDescent="0.2">
      <c r="B97" s="66">
        <f t="shared" si="17"/>
        <v>78</v>
      </c>
      <c r="C97" s="191"/>
      <c r="D97" s="93" t="s">
        <v>97</v>
      </c>
      <c r="E97" s="83" t="s">
        <v>38</v>
      </c>
      <c r="F97" s="78">
        <v>131478</v>
      </c>
      <c r="G97" s="78">
        <v>5</v>
      </c>
      <c r="H97" s="78">
        <v>657390</v>
      </c>
      <c r="I97" s="71">
        <v>3</v>
      </c>
      <c r="J97" s="77">
        <f t="shared" si="15"/>
        <v>394434</v>
      </c>
      <c r="K97" s="72">
        <f t="shared" si="16"/>
        <v>8</v>
      </c>
      <c r="L97" s="77">
        <f t="shared" si="21"/>
        <v>1051824</v>
      </c>
    </row>
    <row r="98" spans="2:12" x14ac:dyDescent="0.2">
      <c r="B98" s="66">
        <f t="shared" si="17"/>
        <v>79</v>
      </c>
      <c r="C98" s="169" t="s">
        <v>98</v>
      </c>
      <c r="D98" s="169"/>
      <c r="E98" s="69" t="s">
        <v>76</v>
      </c>
      <c r="F98" s="78">
        <v>68000</v>
      </c>
      <c r="G98" s="78">
        <v>6</v>
      </c>
      <c r="H98" s="78">
        <v>408000</v>
      </c>
      <c r="I98" s="71"/>
      <c r="J98" s="77">
        <f t="shared" si="15"/>
        <v>0</v>
      </c>
      <c r="K98" s="72">
        <f t="shared" si="16"/>
        <v>6</v>
      </c>
      <c r="L98" s="77">
        <f t="shared" si="21"/>
        <v>408000</v>
      </c>
    </row>
    <row r="99" spans="2:12" x14ac:dyDescent="0.2">
      <c r="B99" s="66">
        <f t="shared" si="17"/>
        <v>80</v>
      </c>
      <c r="C99" s="169" t="s">
        <v>99</v>
      </c>
      <c r="D99" s="169"/>
      <c r="E99" s="69" t="s">
        <v>76</v>
      </c>
      <c r="F99" s="78">
        <v>250000</v>
      </c>
      <c r="G99" s="78">
        <v>2</v>
      </c>
      <c r="H99" s="78">
        <v>500000</v>
      </c>
      <c r="I99" s="71"/>
      <c r="J99" s="77">
        <f t="shared" si="15"/>
        <v>0</v>
      </c>
      <c r="K99" s="72">
        <f t="shared" si="16"/>
        <v>2</v>
      </c>
      <c r="L99" s="77">
        <f t="shared" si="21"/>
        <v>500000</v>
      </c>
    </row>
    <row r="100" spans="2:12" x14ac:dyDescent="0.2">
      <c r="B100" s="66">
        <f t="shared" si="17"/>
        <v>81</v>
      </c>
      <c r="C100" s="169" t="s">
        <v>100</v>
      </c>
      <c r="D100" s="169"/>
      <c r="E100" s="69" t="s">
        <v>76</v>
      </c>
      <c r="F100" s="78">
        <v>360000</v>
      </c>
      <c r="G100" s="78">
        <v>0</v>
      </c>
      <c r="H100" s="78">
        <v>0</v>
      </c>
      <c r="I100" s="71"/>
      <c r="J100" s="77">
        <f t="shared" si="15"/>
        <v>0</v>
      </c>
      <c r="K100" s="72">
        <f t="shared" si="16"/>
        <v>0</v>
      </c>
      <c r="L100" s="77">
        <f t="shared" si="21"/>
        <v>0</v>
      </c>
    </row>
    <row r="101" spans="2:12" x14ac:dyDescent="0.2">
      <c r="B101" s="66"/>
      <c r="C101" s="186" t="s">
        <v>128</v>
      </c>
      <c r="D101" s="186"/>
      <c r="E101" s="73"/>
      <c r="F101" s="74"/>
      <c r="G101" s="74"/>
      <c r="H101" s="74">
        <v>193116241</v>
      </c>
      <c r="I101" s="76"/>
      <c r="J101" s="75">
        <f>SUM(J75:J100)</f>
        <v>39362052</v>
      </c>
      <c r="K101" s="76"/>
      <c r="L101" s="75">
        <f>SUM(L75:L100)</f>
        <v>232478293</v>
      </c>
    </row>
    <row r="102" spans="2:12" x14ac:dyDescent="0.2">
      <c r="B102" s="66">
        <v>82</v>
      </c>
      <c r="C102" s="191" t="s">
        <v>118</v>
      </c>
      <c r="D102" s="94" t="s">
        <v>119</v>
      </c>
      <c r="E102" s="69" t="s">
        <v>76</v>
      </c>
      <c r="F102" s="78">
        <v>9000</v>
      </c>
      <c r="G102" s="78">
        <v>41</v>
      </c>
      <c r="H102" s="78">
        <v>369000</v>
      </c>
      <c r="I102" s="71">
        <v>35</v>
      </c>
      <c r="J102" s="72">
        <f t="shared" si="15"/>
        <v>315000</v>
      </c>
      <c r="K102" s="72">
        <f>G102+I102</f>
        <v>76</v>
      </c>
      <c r="L102" s="77">
        <f>K102*F102</f>
        <v>684000</v>
      </c>
    </row>
    <row r="103" spans="2:12" x14ac:dyDescent="0.2">
      <c r="B103" s="66">
        <v>83</v>
      </c>
      <c r="C103" s="191"/>
      <c r="D103" s="94" t="s">
        <v>120</v>
      </c>
      <c r="E103" s="69" t="s">
        <v>76</v>
      </c>
      <c r="F103" s="78">
        <v>6000</v>
      </c>
      <c r="G103" s="78">
        <v>1603</v>
      </c>
      <c r="H103" s="78">
        <v>9618000</v>
      </c>
      <c r="I103" s="71">
        <v>529</v>
      </c>
      <c r="J103" s="72">
        <f t="shared" si="15"/>
        <v>3174000</v>
      </c>
      <c r="K103" s="72">
        <f>G103+I103</f>
        <v>2132</v>
      </c>
      <c r="L103" s="77">
        <f>K103*F103</f>
        <v>12792000</v>
      </c>
    </row>
    <row r="104" spans="2:12" x14ac:dyDescent="0.2">
      <c r="B104" s="66"/>
      <c r="C104" s="186" t="s">
        <v>129</v>
      </c>
      <c r="D104" s="186"/>
      <c r="E104" s="73"/>
      <c r="F104" s="74"/>
      <c r="G104" s="74"/>
      <c r="H104" s="74">
        <v>9987000</v>
      </c>
      <c r="I104" s="76"/>
      <c r="J104" s="75">
        <f>SUM(J102:J103)</f>
        <v>3489000</v>
      </c>
      <c r="K104" s="76"/>
      <c r="L104" s="75">
        <f>SUM(L102:L103)</f>
        <v>13476000</v>
      </c>
    </row>
    <row r="105" spans="2:12" x14ac:dyDescent="0.2">
      <c r="B105" s="66"/>
      <c r="C105" s="186" t="s">
        <v>101</v>
      </c>
      <c r="D105" s="186"/>
      <c r="E105" s="73"/>
      <c r="F105" s="74"/>
      <c r="G105" s="74"/>
      <c r="H105" s="74">
        <v>203103241</v>
      </c>
      <c r="I105" s="76"/>
      <c r="J105" s="75">
        <f>J104+J101</f>
        <v>42851052</v>
      </c>
      <c r="K105" s="76"/>
      <c r="L105" s="75">
        <f>L104+L101</f>
        <v>245954293</v>
      </c>
    </row>
    <row r="106" spans="2:12" x14ac:dyDescent="0.2">
      <c r="B106" s="66">
        <v>84</v>
      </c>
      <c r="C106" s="192" t="s">
        <v>114</v>
      </c>
      <c r="D106" s="192"/>
      <c r="E106" s="69" t="s">
        <v>117</v>
      </c>
      <c r="F106" s="95">
        <v>182100</v>
      </c>
      <c r="G106" s="95">
        <v>2</v>
      </c>
      <c r="H106" s="95">
        <v>364200</v>
      </c>
      <c r="I106" s="71"/>
      <c r="J106" s="72">
        <f t="shared" si="15"/>
        <v>0</v>
      </c>
      <c r="K106" s="72">
        <f>G106+I106</f>
        <v>2</v>
      </c>
      <c r="L106" s="72">
        <f>K106*F106</f>
        <v>364200</v>
      </c>
    </row>
    <row r="107" spans="2:12" x14ac:dyDescent="0.2">
      <c r="B107" s="66">
        <v>85</v>
      </c>
      <c r="C107" s="192" t="s">
        <v>115</v>
      </c>
      <c r="D107" s="192"/>
      <c r="E107" s="69" t="s">
        <v>117</v>
      </c>
      <c r="F107" s="95">
        <v>182100</v>
      </c>
      <c r="G107" s="95">
        <v>2</v>
      </c>
      <c r="H107" s="95">
        <v>364200</v>
      </c>
      <c r="I107" s="71"/>
      <c r="J107" s="72">
        <f t="shared" si="15"/>
        <v>0</v>
      </c>
      <c r="K107" s="72">
        <f t="shared" ref="K107:K108" si="22">G107+I107</f>
        <v>2</v>
      </c>
      <c r="L107" s="72">
        <f t="shared" ref="L107:L108" si="23">K107*F107</f>
        <v>364200</v>
      </c>
    </row>
    <row r="108" spans="2:12" x14ac:dyDescent="0.2">
      <c r="B108" s="66">
        <v>86</v>
      </c>
      <c r="C108" s="192" t="s">
        <v>116</v>
      </c>
      <c r="D108" s="192"/>
      <c r="E108" s="69" t="s">
        <v>117</v>
      </c>
      <c r="F108" s="95">
        <v>137500</v>
      </c>
      <c r="G108" s="95">
        <v>1</v>
      </c>
      <c r="H108" s="95">
        <v>137500</v>
      </c>
      <c r="I108" s="71"/>
      <c r="J108" s="72">
        <f t="shared" si="15"/>
        <v>0</v>
      </c>
      <c r="K108" s="72">
        <f t="shared" si="22"/>
        <v>1</v>
      </c>
      <c r="L108" s="72">
        <f t="shared" si="23"/>
        <v>137500</v>
      </c>
    </row>
    <row r="109" spans="2:12" x14ac:dyDescent="0.2">
      <c r="B109" s="66"/>
      <c r="C109" s="186" t="s">
        <v>135</v>
      </c>
      <c r="D109" s="186"/>
      <c r="E109" s="73"/>
      <c r="F109" s="96"/>
      <c r="G109" s="96"/>
      <c r="H109" s="96">
        <v>865900</v>
      </c>
      <c r="I109" s="76"/>
      <c r="J109" s="75">
        <f>SUM(J106:J108)</f>
        <v>0</v>
      </c>
      <c r="K109" s="76"/>
      <c r="L109" s="75">
        <f>SUM(L106:L108)</f>
        <v>865900</v>
      </c>
    </row>
    <row r="110" spans="2:12" x14ac:dyDescent="0.2">
      <c r="B110" s="66">
        <v>87</v>
      </c>
      <c r="C110" s="169" t="s">
        <v>102</v>
      </c>
      <c r="D110" s="169"/>
      <c r="E110" s="69" t="s">
        <v>103</v>
      </c>
      <c r="F110" s="78"/>
      <c r="G110" s="78"/>
      <c r="H110" s="72">
        <v>1511000</v>
      </c>
      <c r="I110" s="71"/>
      <c r="J110" s="72">
        <v>230000</v>
      </c>
      <c r="K110" s="71"/>
      <c r="L110" s="72">
        <f>H110+J110</f>
        <v>1741000</v>
      </c>
    </row>
    <row r="111" spans="2:12" x14ac:dyDescent="0.2">
      <c r="B111" s="66">
        <v>88</v>
      </c>
      <c r="C111" s="169" t="s">
        <v>104</v>
      </c>
      <c r="D111" s="169"/>
      <c r="E111" s="69" t="s">
        <v>103</v>
      </c>
      <c r="F111" s="78"/>
      <c r="G111" s="78"/>
      <c r="H111" s="72">
        <v>320000</v>
      </c>
      <c r="I111" s="71"/>
      <c r="J111" s="72"/>
      <c r="K111" s="71"/>
      <c r="L111" s="72">
        <f t="shared" ref="L111:L115" si="24">H111+J111</f>
        <v>320000</v>
      </c>
    </row>
    <row r="112" spans="2:12" x14ac:dyDescent="0.2">
      <c r="B112" s="66">
        <v>89</v>
      </c>
      <c r="C112" s="169" t="s">
        <v>105</v>
      </c>
      <c r="D112" s="169"/>
      <c r="E112" s="69" t="s">
        <v>103</v>
      </c>
      <c r="F112" s="78"/>
      <c r="G112" s="78"/>
      <c r="H112" s="72">
        <v>500000</v>
      </c>
      <c r="I112" s="71"/>
      <c r="J112" s="72"/>
      <c r="K112" s="71"/>
      <c r="L112" s="72">
        <f t="shared" si="24"/>
        <v>500000</v>
      </c>
    </row>
    <row r="113" spans="2:12" x14ac:dyDescent="0.2">
      <c r="B113" s="66">
        <v>90</v>
      </c>
      <c r="C113" s="169" t="s">
        <v>106</v>
      </c>
      <c r="D113" s="169"/>
      <c r="E113" s="69" t="s">
        <v>103</v>
      </c>
      <c r="F113" s="78"/>
      <c r="G113" s="78"/>
      <c r="H113" s="72">
        <v>0</v>
      </c>
      <c r="I113" s="71"/>
      <c r="J113" s="72"/>
      <c r="K113" s="71"/>
      <c r="L113" s="72">
        <f t="shared" si="24"/>
        <v>0</v>
      </c>
    </row>
    <row r="114" spans="2:12" x14ac:dyDescent="0.2">
      <c r="B114" s="66">
        <v>91</v>
      </c>
      <c r="C114" s="169" t="s">
        <v>107</v>
      </c>
      <c r="D114" s="169"/>
      <c r="E114" s="69" t="s">
        <v>103</v>
      </c>
      <c r="F114" s="78"/>
      <c r="G114" s="78"/>
      <c r="H114" s="72">
        <v>2100000</v>
      </c>
      <c r="I114" s="71"/>
      <c r="J114" s="72">
        <v>650000</v>
      </c>
      <c r="K114" s="71"/>
      <c r="L114" s="72">
        <f t="shared" si="24"/>
        <v>2750000</v>
      </c>
    </row>
    <row r="115" spans="2:12" x14ac:dyDescent="0.2">
      <c r="B115" s="66">
        <v>92</v>
      </c>
      <c r="C115" s="169" t="s">
        <v>108</v>
      </c>
      <c r="D115" s="169"/>
      <c r="E115" s="69" t="s">
        <v>103</v>
      </c>
      <c r="F115" s="78"/>
      <c r="G115" s="78"/>
      <c r="H115" s="72">
        <v>2000000</v>
      </c>
      <c r="I115" s="71"/>
      <c r="J115" s="72"/>
      <c r="K115" s="71"/>
      <c r="L115" s="72">
        <f t="shared" si="24"/>
        <v>2000000</v>
      </c>
    </row>
    <row r="116" spans="2:12" x14ac:dyDescent="0.2">
      <c r="B116" s="66">
        <v>93</v>
      </c>
      <c r="C116" s="169" t="s">
        <v>132</v>
      </c>
      <c r="D116" s="169"/>
      <c r="E116" s="69" t="s">
        <v>109</v>
      </c>
      <c r="F116" s="78">
        <v>59000</v>
      </c>
      <c r="G116" s="78">
        <v>576</v>
      </c>
      <c r="H116" s="72">
        <v>33984000</v>
      </c>
      <c r="I116" s="71">
        <v>72</v>
      </c>
      <c r="J116" s="72">
        <f>F116*I116</f>
        <v>4248000</v>
      </c>
      <c r="K116" s="72">
        <f>G116+I116</f>
        <v>648</v>
      </c>
      <c r="L116" s="72">
        <f t="shared" ref="L116" si="25">K116*F116</f>
        <v>38232000</v>
      </c>
    </row>
    <row r="117" spans="2:12" ht="10.5" customHeight="1" x14ac:dyDescent="0.2">
      <c r="B117" s="66"/>
      <c r="C117" s="186" t="s">
        <v>130</v>
      </c>
      <c r="D117" s="186"/>
      <c r="E117" s="73"/>
      <c r="F117" s="74"/>
      <c r="G117" s="74"/>
      <c r="H117" s="74">
        <v>40415000</v>
      </c>
      <c r="I117" s="76"/>
      <c r="J117" s="75">
        <f>SUM(J110:J116)</f>
        <v>5128000</v>
      </c>
      <c r="K117" s="76"/>
      <c r="L117" s="75">
        <f>SUM(L110:L116)</f>
        <v>45543000</v>
      </c>
    </row>
    <row r="118" spans="2:12" ht="10.5" customHeight="1" x14ac:dyDescent="0.2">
      <c r="B118" s="66"/>
      <c r="C118" s="189" t="s">
        <v>110</v>
      </c>
      <c r="D118" s="189"/>
      <c r="E118" s="65"/>
      <c r="F118" s="89"/>
      <c r="G118" s="89"/>
      <c r="H118" s="89">
        <v>244384141</v>
      </c>
      <c r="I118" s="76"/>
      <c r="J118" s="75">
        <f>J117+J109+J105</f>
        <v>47979052</v>
      </c>
      <c r="K118" s="76"/>
      <c r="L118" s="75">
        <f>L117+L109+L105</f>
        <v>292363193</v>
      </c>
    </row>
    <row r="119" spans="2:12" x14ac:dyDescent="0.2">
      <c r="B119" s="66">
        <v>94</v>
      </c>
      <c r="C119" s="169" t="s">
        <v>111</v>
      </c>
      <c r="D119" s="169"/>
      <c r="E119" s="69"/>
      <c r="F119" s="78"/>
      <c r="G119" s="78"/>
      <c r="H119" s="78"/>
      <c r="I119" s="71"/>
      <c r="J119" s="71"/>
      <c r="K119" s="71"/>
      <c r="L119" s="71"/>
    </row>
    <row r="120" spans="2:12" ht="10.5" customHeight="1" x14ac:dyDescent="0.2">
      <c r="B120" s="66"/>
      <c r="C120" s="190" t="s">
        <v>112</v>
      </c>
      <c r="D120" s="190"/>
      <c r="E120" s="65"/>
      <c r="F120" s="89"/>
      <c r="G120" s="89"/>
      <c r="H120" s="89">
        <v>873201141</v>
      </c>
      <c r="I120" s="76"/>
      <c r="J120" s="75">
        <f>J118+J74</f>
        <v>146910052</v>
      </c>
      <c r="K120" s="76"/>
      <c r="L120" s="75">
        <f>L118+L74</f>
        <v>1020111193</v>
      </c>
    </row>
    <row r="121" spans="2:12" x14ac:dyDescent="0.2">
      <c r="B121" s="66">
        <v>95</v>
      </c>
      <c r="C121" s="169" t="s">
        <v>113</v>
      </c>
      <c r="D121" s="169"/>
      <c r="E121" s="69"/>
      <c r="F121" s="78"/>
      <c r="G121" s="78"/>
      <c r="H121" s="78">
        <v>87320114.100000009</v>
      </c>
      <c r="I121" s="71"/>
      <c r="J121" s="97">
        <f>J120*0.1</f>
        <v>14691005.200000001</v>
      </c>
      <c r="K121" s="71"/>
      <c r="L121" s="97">
        <f>L120*0.1</f>
        <v>102011119.30000001</v>
      </c>
    </row>
    <row r="122" spans="2:12" x14ac:dyDescent="0.2">
      <c r="B122" s="69"/>
      <c r="C122" s="190"/>
      <c r="D122" s="190"/>
      <c r="E122" s="65"/>
      <c r="F122" s="89"/>
      <c r="G122" s="89"/>
      <c r="H122" s="89">
        <v>960521255.10000002</v>
      </c>
      <c r="I122" s="98"/>
      <c r="J122" s="99">
        <f>J120+J121</f>
        <v>161601057.19999999</v>
      </c>
      <c r="K122" s="76"/>
      <c r="L122" s="99">
        <f>L120+L121</f>
        <v>1122122312.3</v>
      </c>
    </row>
    <row r="123" spans="2:12" ht="6" customHeight="1" x14ac:dyDescent="0.2"/>
    <row r="124" spans="2:12" ht="13.5" customHeight="1" x14ac:dyDescent="0.2">
      <c r="C124" s="22" t="s">
        <v>139</v>
      </c>
      <c r="D124" s="23"/>
      <c r="E124" s="23"/>
      <c r="F124" s="23"/>
      <c r="G124" s="23"/>
      <c r="H124" s="23"/>
    </row>
    <row r="125" spans="2:12" x14ac:dyDescent="0.2">
      <c r="C125" s="23"/>
      <c r="D125" s="24" t="s">
        <v>144</v>
      </c>
      <c r="E125" s="24"/>
      <c r="F125" s="23"/>
      <c r="G125" s="23"/>
      <c r="H125" s="23"/>
      <c r="K125" s="11" t="s">
        <v>153</v>
      </c>
    </row>
    <row r="126" spans="2:12" ht="2.25" customHeight="1" x14ac:dyDescent="0.2">
      <c r="C126" s="23"/>
      <c r="D126" s="24"/>
      <c r="E126" s="24"/>
      <c r="F126" s="23"/>
      <c r="G126" s="23"/>
      <c r="H126" s="23"/>
    </row>
    <row r="127" spans="2:12" x14ac:dyDescent="0.2">
      <c r="C127" s="23"/>
      <c r="D127" s="24" t="s">
        <v>140</v>
      </c>
      <c r="E127" s="24"/>
      <c r="F127" s="23"/>
      <c r="G127" s="23"/>
      <c r="H127" s="23"/>
      <c r="K127" s="11" t="s">
        <v>154</v>
      </c>
    </row>
    <row r="128" spans="2:12" ht="3" customHeight="1" x14ac:dyDescent="0.2">
      <c r="C128" s="23"/>
      <c r="D128" s="25"/>
      <c r="E128" s="26"/>
      <c r="F128" s="23"/>
      <c r="G128" s="23"/>
      <c r="H128" s="23"/>
    </row>
    <row r="129" spans="3:11" x14ac:dyDescent="0.2">
      <c r="C129" s="23"/>
      <c r="D129" s="24" t="s">
        <v>141</v>
      </c>
      <c r="E129" s="24"/>
      <c r="F129" s="23"/>
      <c r="G129" s="23"/>
      <c r="H129" s="23"/>
      <c r="K129" s="11" t="s">
        <v>155</v>
      </c>
    </row>
    <row r="130" spans="3:11" ht="4.5" customHeight="1" x14ac:dyDescent="0.2">
      <c r="C130" s="27"/>
      <c r="D130" s="27"/>
      <c r="E130" s="27"/>
      <c r="F130" s="27"/>
      <c r="G130" s="27"/>
      <c r="H130" s="27"/>
    </row>
    <row r="131" spans="3:11" x14ac:dyDescent="0.2">
      <c r="C131" s="22" t="s">
        <v>142</v>
      </c>
      <c r="D131" s="23" t="s">
        <v>181</v>
      </c>
      <c r="K131" s="11" t="s">
        <v>182</v>
      </c>
    </row>
    <row r="132" spans="3:11" ht="3.75" customHeight="1" x14ac:dyDescent="0.2">
      <c r="C132" s="22"/>
      <c r="D132" s="27"/>
      <c r="E132" s="27"/>
    </row>
    <row r="133" spans="3:11" x14ac:dyDescent="0.2">
      <c r="C133" s="28" t="s">
        <v>143</v>
      </c>
      <c r="D133" s="42"/>
      <c r="E133" s="27"/>
    </row>
    <row r="134" spans="3:11" ht="3.75" customHeight="1" x14ac:dyDescent="0.2">
      <c r="C134" s="22"/>
      <c r="D134" s="27"/>
      <c r="E134" s="27"/>
    </row>
    <row r="135" spans="3:11" x14ac:dyDescent="0.2">
      <c r="C135" s="27"/>
      <c r="D135" s="11" t="s">
        <v>151</v>
      </c>
      <c r="K135" s="11" t="s">
        <v>157</v>
      </c>
    </row>
    <row r="136" spans="3:11" x14ac:dyDescent="0.2">
      <c r="D136" s="11" t="s">
        <v>183</v>
      </c>
      <c r="K136" s="11" t="s">
        <v>184</v>
      </c>
    </row>
  </sheetData>
  <mergeCells count="121">
    <mergeCell ref="C120:D120"/>
    <mergeCell ref="C121:D121"/>
    <mergeCell ref="C122:D122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1:D101"/>
    <mergeCell ref="C102:C103"/>
    <mergeCell ref="C104:D104"/>
    <mergeCell ref="C105:D105"/>
    <mergeCell ref="C106:D106"/>
    <mergeCell ref="C107:D107"/>
    <mergeCell ref="C92:D92"/>
    <mergeCell ref="C93:D93"/>
    <mergeCell ref="C94:C97"/>
    <mergeCell ref="C98:D98"/>
    <mergeCell ref="C99:D99"/>
    <mergeCell ref="C100:D100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I8:J8"/>
    <mergeCell ref="K8:L8"/>
    <mergeCell ref="C10:D10"/>
    <mergeCell ref="C11:D11"/>
    <mergeCell ref="C12:D12"/>
    <mergeCell ref="C13:D13"/>
    <mergeCell ref="B1:L1"/>
    <mergeCell ref="B2:L2"/>
    <mergeCell ref="D3:J3"/>
    <mergeCell ref="E4:L4"/>
    <mergeCell ref="J5:L5"/>
    <mergeCell ref="B8:B9"/>
    <mergeCell ref="C8:D9"/>
    <mergeCell ref="E8:E9"/>
    <mergeCell ref="F8:F9"/>
    <mergeCell ref="G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01_sar</vt:lpstr>
      <vt:lpstr>02_sar</vt:lpstr>
      <vt:lpstr>03_sar</vt:lpstr>
      <vt:lpstr>04_sar</vt:lpstr>
      <vt:lpstr>05_sar</vt:lpstr>
      <vt:lpstr>06_sar</vt:lpstr>
      <vt:lpstr>07_sar</vt:lpstr>
      <vt:lpstr>08_sar</vt:lpstr>
      <vt:lpstr>09_sar</vt:lpstr>
      <vt:lpstr>10_sar</vt:lpstr>
      <vt:lpstr>10_sar Nemsen</vt:lpstr>
      <vt:lpstr>Sheet2</vt:lpstr>
      <vt:lpstr>11_sar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2023-11-27T06:40:11Z</cp:lastPrinted>
  <dcterms:created xsi:type="dcterms:W3CDTF">2022-07-04T05:59:33Z</dcterms:created>
  <dcterms:modified xsi:type="dcterms:W3CDTF">2023-11-27T06:41:04Z</dcterms:modified>
</cp:coreProperties>
</file>