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DALT MANA\BMSHAM\REPORT\2024_report\Monthly_24\"/>
    </mc:Choice>
  </mc:AlternateContent>
  <xr:revisionPtr revIDLastSave="0" documentId="13_ncr:1_{6E1BC69D-5E94-4854-8CF3-64713166866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Гүйцэтгэл" sheetId="2" r:id="rId1"/>
  </sheets>
  <definedNames>
    <definedName name="_xlnm.Print_Titles" localSheetId="0">Гүйцэтгэл!$10:$10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G38" i="2"/>
  <c r="G76" i="2" l="1"/>
  <c r="G73" i="2" l="1"/>
  <c r="H73" i="2" s="1"/>
  <c r="G72" i="2"/>
  <c r="H72" i="2" s="1"/>
  <c r="G71" i="2"/>
  <c r="H71" i="2" s="1"/>
  <c r="H70" i="2"/>
  <c r="G69" i="2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6" i="2"/>
  <c r="G45" i="2"/>
  <c r="H45" i="2" s="1"/>
  <c r="G44" i="2"/>
  <c r="H44" i="2" s="1"/>
  <c r="G43" i="2"/>
  <c r="H43" i="2" s="1"/>
  <c r="G42" i="2"/>
  <c r="G41" i="2"/>
  <c r="G40" i="2"/>
  <c r="H40" i="2" s="1"/>
  <c r="G39" i="2"/>
  <c r="H39" i="2" s="1"/>
  <c r="H38" i="2"/>
  <c r="G37" i="2"/>
  <c r="H37" i="2" s="1"/>
  <c r="G36" i="2"/>
  <c r="H36" i="2" s="1"/>
  <c r="G35" i="2"/>
  <c r="G34" i="2"/>
  <c r="G33" i="2"/>
  <c r="H33" i="2" s="1"/>
  <c r="G32" i="2"/>
  <c r="H32" i="2" s="1"/>
  <c r="G31" i="2"/>
  <c r="G30" i="2"/>
  <c r="H30" i="2" s="1"/>
  <c r="G29" i="2"/>
  <c r="H29" i="2" s="1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G20" i="2"/>
  <c r="H20" i="2" s="1"/>
  <c r="G19" i="2"/>
  <c r="H19" i="2" s="1"/>
  <c r="G18" i="2"/>
  <c r="H18" i="2" s="1"/>
  <c r="G17" i="2"/>
  <c r="H17" i="2" s="1"/>
  <c r="G16" i="2"/>
  <c r="G15" i="2"/>
  <c r="H15" i="2" s="1"/>
  <c r="G14" i="2"/>
  <c r="H14" i="2" s="1"/>
  <c r="G13" i="2"/>
  <c r="H13" i="2" s="1"/>
  <c r="G12" i="2"/>
  <c r="H12" i="2" s="1"/>
  <c r="F73" i="2"/>
  <c r="F72" i="2"/>
  <c r="F71" i="2"/>
  <c r="F70" i="2"/>
  <c r="F74" i="2" s="1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5" i="2"/>
  <c r="F44" i="2"/>
  <c r="F43" i="2"/>
  <c r="F42" i="2"/>
  <c r="F40" i="2"/>
  <c r="F39" i="2"/>
  <c r="F38" i="2"/>
  <c r="F37" i="2"/>
  <c r="F36" i="2"/>
  <c r="F33" i="2"/>
  <c r="F32" i="2"/>
  <c r="F34" i="2" s="1"/>
  <c r="F30" i="2"/>
  <c r="F29" i="2"/>
  <c r="F28" i="2"/>
  <c r="F27" i="2"/>
  <c r="F26" i="2"/>
  <c r="F24" i="2"/>
  <c r="F23" i="2"/>
  <c r="F22" i="2"/>
  <c r="F20" i="2"/>
  <c r="F19" i="2"/>
  <c r="F18" i="2"/>
  <c r="F17" i="2"/>
  <c r="F15" i="2"/>
  <c r="F14" i="2"/>
  <c r="F13" i="2"/>
  <c r="F12" i="2"/>
  <c r="F11" i="2"/>
  <c r="F16" i="2" s="1"/>
  <c r="H42" i="2"/>
  <c r="H11" i="2"/>
  <c r="F41" i="2" l="1"/>
  <c r="F46" i="2"/>
  <c r="F68" i="2"/>
  <c r="F75" i="2"/>
  <c r="H68" i="2"/>
  <c r="H74" i="2"/>
  <c r="H46" i="2"/>
  <c r="H16" i="2"/>
  <c r="H41" i="2"/>
  <c r="H31" i="2"/>
  <c r="H25" i="2"/>
  <c r="H21" i="2"/>
  <c r="H34" i="2"/>
  <c r="F25" i="2"/>
  <c r="F21" i="2"/>
  <c r="F31" i="2"/>
  <c r="F35" i="2" s="1"/>
  <c r="F47" i="2" l="1"/>
  <c r="F76" i="2" s="1"/>
  <c r="F77" i="2" s="1"/>
  <c r="H75" i="2"/>
  <c r="H47" i="2"/>
  <c r="H35" i="2"/>
  <c r="H76" i="2" l="1"/>
  <c r="H77" i="2" s="1"/>
  <c r="H78" i="2" s="1"/>
  <c r="F78" i="2"/>
</calcChain>
</file>

<file path=xl/sharedStrings.xml><?xml version="1.0" encoding="utf-8"?>
<sst xmlns="http://schemas.openxmlformats.org/spreadsheetml/2006/main" count="166" uniqueCount="128">
  <si>
    <t>Төсөл,  төсөв зохиох</t>
  </si>
  <si>
    <t>х/ө</t>
  </si>
  <si>
    <t>Сансрын зургийн тайлалт, боловсруулалт</t>
  </si>
  <si>
    <t>Байр зүйн зураг бэлтгэх</t>
  </si>
  <si>
    <t>Хээрийн ажлын бэлтгэл</t>
  </si>
  <si>
    <t>1:25000-ны зураглал</t>
  </si>
  <si>
    <t>кв.км</t>
  </si>
  <si>
    <t>Танилцах маршрут</t>
  </si>
  <si>
    <t>т.км</t>
  </si>
  <si>
    <t>Шалгах, мөрдөх маршрут</t>
  </si>
  <si>
    <t>объект</t>
  </si>
  <si>
    <t>Суваг малталт</t>
  </si>
  <si>
    <t>Шурф (эргийн цэвэрлэгээ)</t>
  </si>
  <si>
    <t>т.м</t>
  </si>
  <si>
    <t>Булалт</t>
  </si>
  <si>
    <t>Литогеохимийн, анхдагч</t>
  </si>
  <si>
    <t>сорьц</t>
  </si>
  <si>
    <t>Цэглэн</t>
  </si>
  <si>
    <t xml:space="preserve">Ховилон </t>
  </si>
  <si>
    <t>Үнэмлэхүй насны</t>
  </si>
  <si>
    <t>дээж</t>
  </si>
  <si>
    <t>Палеонталогийн</t>
  </si>
  <si>
    <t>Хүндийн хүчний орны судалгаа</t>
  </si>
  <si>
    <t>ф.цэг</t>
  </si>
  <si>
    <t>Сейсмо судалгаа</t>
  </si>
  <si>
    <t>Зохион байгуулалт</t>
  </si>
  <si>
    <t>%</t>
  </si>
  <si>
    <t>Татан буулгалт</t>
  </si>
  <si>
    <t>Суурин боловсруулалт</t>
  </si>
  <si>
    <t>Томилолтын зардал</t>
  </si>
  <si>
    <t>Тайлангийн зураг зурах, хэвлэх</t>
  </si>
  <si>
    <t>зураг</t>
  </si>
  <si>
    <t>Хүн тээвэр</t>
  </si>
  <si>
    <t>км</t>
  </si>
  <si>
    <t>Үйлдвэрлэлийн тээвэр, зураглал</t>
  </si>
  <si>
    <t>Үйлдвэрлэлийн тээвэр, сэдэвчилсэн</t>
  </si>
  <si>
    <t>Ачаа тээвэр</t>
  </si>
  <si>
    <t>Петрографи хураангуй</t>
  </si>
  <si>
    <t>Петрографи, дэлгэрэнгүй</t>
  </si>
  <si>
    <t>Шлиф бэлтгэл</t>
  </si>
  <si>
    <t>Минераграф хураангуй</t>
  </si>
  <si>
    <t>Аншлиф бэлтгэл</t>
  </si>
  <si>
    <t>ICP 33 элементээр/4 хүчлийн/</t>
  </si>
  <si>
    <t>ICP 53 элемэнтээр/Na хэт исэлтэй хайлуулалт/</t>
  </si>
  <si>
    <t>XRF</t>
  </si>
  <si>
    <t>Үнэмлэхүй нас (SHRIMP-II)</t>
  </si>
  <si>
    <t>Палеонтологи</t>
  </si>
  <si>
    <t>Нүүрсний петрографи (мацерал болон Romax)</t>
  </si>
  <si>
    <t>Нүүрсний чанарын үзүүлэлт</t>
  </si>
  <si>
    <t>Элементийн анализ (C, H, N, O)</t>
  </si>
  <si>
    <t>Тогтвортой изотопи (d13C ба d15N)</t>
  </si>
  <si>
    <t>Органик геохими (GC-MS ба С-13 NMR)</t>
  </si>
  <si>
    <t>Рок-Эвал пиролиз</t>
  </si>
  <si>
    <t>3.5 кг хүртэл жинтэй</t>
  </si>
  <si>
    <t>500 гр хүртэл геохими дээж</t>
  </si>
  <si>
    <t>БО хаягдал</t>
  </si>
  <si>
    <t xml:space="preserve">Лабораторийн ажлын дүн </t>
  </si>
  <si>
    <t>ГМТ тайлан үзэх</t>
  </si>
  <si>
    <t>төг</t>
  </si>
  <si>
    <t>Оффисын зардал</t>
  </si>
  <si>
    <t>сар</t>
  </si>
  <si>
    <t>Сансрын зураг авах, (зураглал)</t>
  </si>
  <si>
    <t>сцена</t>
  </si>
  <si>
    <t>Сансрын зураг авах, (сэдэвчилсэн)</t>
  </si>
  <si>
    <t>Автомашины татвар</t>
  </si>
  <si>
    <t>авто</t>
  </si>
  <si>
    <t>ТӨСВИЙН ДҮН</t>
  </si>
  <si>
    <t>Төслийн ахлагч</t>
  </si>
  <si>
    <t>№</t>
  </si>
  <si>
    <t>Ажлын нэр, төрөл</t>
  </si>
  <si>
    <t>Хэмжих</t>
  </si>
  <si>
    <t xml:space="preserve">Нэгжийн </t>
  </si>
  <si>
    <t>Тайлан сарын гүйцэтгэл</t>
  </si>
  <si>
    <t>Оны эхнээс гарсан гүйцэтгэл</t>
  </si>
  <si>
    <t>нэгж</t>
  </si>
  <si>
    <t>өртөг</t>
  </si>
  <si>
    <t>тоо</t>
  </si>
  <si>
    <t>дүн</t>
  </si>
  <si>
    <t>Гүйцэтгэгч:</t>
  </si>
  <si>
    <t>Танилцсан:</t>
  </si>
  <si>
    <t xml:space="preserve">Хянасан: </t>
  </si>
  <si>
    <t>“Судалтмана” ХХК-ийн захирал</t>
  </si>
  <si>
    <t>Ч.Алтанзул</t>
  </si>
  <si>
    <t>Б.Эрдэнэцогт</t>
  </si>
  <si>
    <t xml:space="preserve">Бэлтгэл ажлын дүн </t>
  </si>
  <si>
    <t xml:space="preserve">Уулын ажлын дүн </t>
  </si>
  <si>
    <t>Бусад сорьцлолтын дүн</t>
  </si>
  <si>
    <t xml:space="preserve">Геофизикийн дүн  </t>
  </si>
  <si>
    <t xml:space="preserve">УЛСЫН ТӨСВИЙН ХӨРӨНГӨӨР ГҮЙЦЭТГЭЖ БАЙГАА "БАРУУН МОНГОЛЫН ЗАРИМ БҮС НУТГИЙН </t>
  </si>
  <si>
    <t>Гэрээний дүн: 999 849 240 төгрөг</t>
  </si>
  <si>
    <t>“Судалтмана” ХХК-ийн эдийн засагч</t>
  </si>
  <si>
    <t>З.Ганбаатар</t>
  </si>
  <si>
    <r>
      <t>м</t>
    </r>
    <r>
      <rPr>
        <vertAlign val="superscript"/>
        <sz val="11"/>
        <rFont val="Arial"/>
        <family val="2"/>
        <charset val="204"/>
      </rPr>
      <t>3</t>
    </r>
  </si>
  <si>
    <t>Үнэмлэхүй нас (LA-MC-ICP-MS)</t>
  </si>
  <si>
    <t xml:space="preserve">Талбайн мэдээлэл цуглуулах, мэдээлэлийн сан </t>
  </si>
  <si>
    <t>Эрэл, шалган холбох маршрут</t>
  </si>
  <si>
    <t>ТЕКТОНИК БА ШАТАХ АШИГТ МАЛТМАЛЫН ХЭТИЙН ТӨЛӨВ" ТӨСЛИЙН АЖЛЫН ГҮЙЦЭТГЭЛИЙН АКТ</t>
  </si>
  <si>
    <t xml:space="preserve">Зураглалын ажлын дүн </t>
  </si>
  <si>
    <t>НИЙТ АЖЛЫН ЦЭВЭР ДҮН /IX+XII/</t>
  </si>
  <si>
    <t>НӨАТ 10%</t>
  </si>
  <si>
    <t>ҮГА -ны ЭБСТЭЗХ-ийн дарга</t>
  </si>
  <si>
    <t>ҮГА -ны ЭБСТЭЗХ-ийн мэргэжилтэн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</si>
  <si>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</si>
  <si>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</si>
  <si>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</si>
  <si>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</si>
  <si>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</si>
  <si>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</si>
  <si>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</si>
  <si>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</si>
  <si>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</si>
  <si>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</si>
  <si>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</si>
  <si>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Хээрийн ажлын дүн /II+III+IV+V/</t>
  </si>
  <si>
    <t>Дүн</t>
  </si>
  <si>
    <t xml:space="preserve">Тээврийн дүн </t>
  </si>
  <si>
    <t>ӨӨРИЙН ХҮЧНИЙ ДҮН /I+II+III+IV+VII+VIII/</t>
  </si>
  <si>
    <t>Бусад ажлын дүн</t>
  </si>
  <si>
    <t>XII</t>
  </si>
  <si>
    <t>XIII</t>
  </si>
  <si>
    <t>XIV</t>
  </si>
  <si>
    <t>XV</t>
  </si>
  <si>
    <t>Гадны байгууллагын дүн /V+X+XI/</t>
  </si>
  <si>
    <t>ҮГА-ны ТЗУХ-ны УТГСХ мэргэжилтэн</t>
  </si>
  <si>
    <t>Т. Цэрэндулам</t>
  </si>
  <si>
    <t>А.Амаржаргал</t>
  </si>
  <si>
    <t>Н.Мөнхбилэг</t>
  </si>
  <si>
    <t>2024 оны 3 дугаар сарын 01 -нээс 3 дугаар сарын 31 -ний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</si>
</sst>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_-* #,##0.00_р_._-;\-* #,##0.00_р_._-;_-* &quot;-&quot;??_р_._-;_-@_-"/>
  </numFmts>
  <fonts count="15">
    <font>
      <sz val="11"/>
      <color theme="1"/>
      <name val="Roboto Light"/>
      <family val="2"/>
    </font>
    <font>
      <sz val="11"/>
      <color theme="1"/>
      <name val="Calibri"/>
      <family val="2"/>
      <scheme val="minor"/>
    </font>
    <font>
      <sz val="11"/>
      <color theme="1"/>
      <name val="Roboto Light"/>
      <family val="2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164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67" fontId="4" fillId="0" borderId="1" xfId="1" applyNumberFormat="1" applyFont="1" applyBorder="1"/>
    <xf numFmtId="0" fontId="5" fillId="2" borderId="1" xfId="0" applyFont="1" applyFill="1" applyBorder="1" applyAlignment="1">
      <alignment vertical="center"/>
    </xf>
    <xf numFmtId="0" fontId="4" fillId="0" borderId="1" xfId="0" applyFont="1" applyBorder="1"/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43" fontId="5" fillId="2" borderId="1" xfId="1" applyFont="1" applyFill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 vertical="center"/>
    </xf>
    <xf numFmtId="165" fontId="5" fillId="2" borderId="1" xfId="1" applyNumberFormat="1" applyFont="1" applyFill="1" applyBorder="1" applyAlignment="1">
      <alignment horizontal="right"/>
    </xf>
    <xf numFmtId="167" fontId="6" fillId="2" borderId="1" xfId="1" applyNumberFormat="1" applyFont="1" applyFill="1" applyBorder="1" applyAlignment="1">
      <alignment horizontal="right" vertical="center"/>
    </xf>
    <xf numFmtId="167" fontId="6" fillId="2" borderId="1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left" vertical="center"/>
    </xf>
    <xf numFmtId="166" fontId="5" fillId="2" borderId="1" xfId="1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3" fontId="4" fillId="0" borderId="1" xfId="1" applyFont="1" applyBorder="1"/>
    <xf numFmtId="43" fontId="4" fillId="0" borderId="1" xfId="1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167" fontId="6" fillId="3" borderId="1" xfId="1" applyNumberFormat="1" applyFont="1" applyFill="1" applyBorder="1" applyAlignment="1">
      <alignment horizontal="right"/>
    </xf>
    <xf numFmtId="167" fontId="4" fillId="3" borderId="1" xfId="1" applyNumberFormat="1" applyFont="1" applyFill="1" applyBorder="1"/>
    <xf numFmtId="0" fontId="4" fillId="3" borderId="1" xfId="0" applyFont="1" applyFill="1" applyBorder="1"/>
    <xf numFmtId="3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right"/>
    </xf>
    <xf numFmtId="167" fontId="5" fillId="3" borderId="1" xfId="1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vertical="center"/>
    </xf>
    <xf numFmtId="0" fontId="4" fillId="0" borderId="0" xfId="0" quotePrefix="1" applyFont="1" applyAlignment="1">
      <alignment horizontal="center"/>
    </xf>
    <xf numFmtId="3" fontId="6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43" fontId="4" fillId="0" borderId="0" xfId="0" applyNumberFormat="1" applyFont="1"/>
    <xf numFmtId="0" fontId="8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7" fontId="4" fillId="0" borderId="0" xfId="0" applyNumberFormat="1" applyFont="1"/>
  </cellXfs>
  <cellStyles count="9">
    <cellStyle name="Comma" xfId="1" builtinId="3"/>
    <cellStyle name="Comma 2" xfId="3" xr:uid="{00000000-0005-0000-0000-000001000000}"/>
    <cellStyle name="Comma 2 2" xfId="7" xr:uid="{00000000-0005-0000-0000-000002000000}"/>
    <cellStyle name="Comma 3" xfId="6" xr:uid="{00000000-0005-0000-0000-000003000000}"/>
    <cellStyle name="Comma 4" xfId="8" xr:uid="{00000000-0005-0000-0000-000004000000}"/>
    <cellStyle name="Normal" xfId="0" builtinId="0"/>
    <cellStyle name="Normal 2" xfId="5" xr:uid="{00000000-0005-0000-0000-000006000000}"/>
    <cellStyle name="Normal 3" xfId="4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4"/>
  <sheetViews>
    <sheetView tabSelected="1" workbookViewId="0">
      <selection activeCell="L15" sqref="L15"/>
    </sheetView>
  </sheetViews>
  <sheetFormatPr defaultColWidth="9" defaultRowHeight="14.25"/>
  <cols>
    <col min="1" max="1" width="4" style="1" customWidth="1"/>
    <col min="2" max="2" width="42.125" style="1" customWidth="1"/>
    <col min="3" max="3" width="10.25" style="1" customWidth="1"/>
    <col min="4" max="4" width="11.875" style="1" customWidth="1"/>
    <col min="5" max="5" width="12.5" style="1" customWidth="1"/>
    <col min="6" max="6" width="14" style="1" customWidth="1"/>
    <col min="7" max="7" width="12.5" style="1" customWidth="1"/>
    <col min="8" max="8" width="13.25" style="1" customWidth="1"/>
    <col min="9" max="9" width="9" style="1"/>
    <col min="10" max="10" width="11.875" style="1" bestFit="1" customWidth="1"/>
    <col min="11" max="16384" width="9" style="1"/>
  </cols>
  <sheetData>
    <row r="2" spans="1:10" ht="15">
      <c r="A2" s="45" t="s">
        <v>88</v>
      </c>
      <c r="B2" s="45"/>
      <c r="C2" s="45"/>
      <c r="D2" s="45"/>
      <c r="E2" s="45"/>
      <c r="F2" s="45"/>
      <c r="G2" s="45"/>
      <c r="H2" s="45"/>
    </row>
    <row r="3" spans="1:10" ht="15">
      <c r="A3" s="45" t="s">
        <v>96</v>
      </c>
      <c r="B3" s="45"/>
      <c r="C3" s="45"/>
      <c r="D3" s="45"/>
      <c r="E3" s="45"/>
      <c r="F3" s="45"/>
      <c r="G3" s="45"/>
      <c r="H3" s="45"/>
    </row>
    <row r="4" spans="1:10" ht="15">
      <c r="A4" s="45"/>
      <c r="B4" s="45"/>
      <c r="C4" s="45"/>
      <c r="D4" s="45"/>
      <c r="E4" s="45"/>
      <c r="F4" s="45"/>
      <c r="G4" s="45"/>
      <c r="H4" s="45"/>
    </row>
    <row r="5" spans="1:10">
      <c r="A5" s="44" t="s">
        <v>127</v>
      </c>
      <c r="B5" s="44"/>
      <c r="C5" s="44"/>
      <c r="D5" s="44"/>
      <c r="E5" s="44"/>
      <c r="F5" s="44"/>
      <c r="G5" s="44"/>
      <c r="H5" s="44"/>
    </row>
    <row r="6" spans="1:10">
      <c r="F6" s="44" t="s">
        <v>89</v>
      </c>
      <c r="G6" s="44"/>
      <c r="H6" s="44"/>
    </row>
    <row r="8" spans="1:10" ht="30.75" customHeight="1">
      <c r="A8" s="46" t="s">
        <v>68</v>
      </c>
      <c r="B8" s="46" t="s">
        <v>69</v>
      </c>
      <c r="C8" s="35" t="s">
        <v>70</v>
      </c>
      <c r="D8" s="35" t="s">
        <v>71</v>
      </c>
      <c r="E8" s="46" t="s">
        <v>72</v>
      </c>
      <c r="F8" s="46"/>
      <c r="G8" s="46" t="s">
        <v>73</v>
      </c>
      <c r="H8" s="46"/>
    </row>
    <row r="9" spans="1:10" ht="15">
      <c r="A9" s="46"/>
      <c r="B9" s="46"/>
      <c r="C9" s="35" t="s">
        <v>74</v>
      </c>
      <c r="D9" s="35" t="s">
        <v>75</v>
      </c>
      <c r="E9" s="35" t="s">
        <v>76</v>
      </c>
      <c r="F9" s="35" t="s">
        <v>77</v>
      </c>
      <c r="G9" s="35" t="s">
        <v>76</v>
      </c>
      <c r="H9" s="35" t="s">
        <v>77</v>
      </c>
    </row>
    <row r="10" spans="1:10">
      <c r="A10" s="2">
        <v>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</row>
    <row r="11" spans="1:10">
      <c r="A11" s="7"/>
      <c r="B11" s="15" t="s">
        <v>0</v>
      </c>
      <c r="C11" s="8" t="s">
        <v>1</v>
      </c>
      <c r="D11" s="9">
        <v>98896.434634974532</v>
      </c>
      <c r="E11" s="20"/>
      <c r="F11" s="10">
        <f>$D11*E11</f>
        <v>0</v>
      </c>
      <c r="G11" s="19">
        <v>88.2</v>
      </c>
      <c r="H11" s="10">
        <f>$D11*G11</f>
        <v>8722665.534804754</v>
      </c>
      <c r="I11" s="41"/>
      <c r="J11" s="41"/>
    </row>
    <row r="12" spans="1:10" ht="28.5">
      <c r="A12" s="7"/>
      <c r="B12" s="36" t="s">
        <v>94</v>
      </c>
      <c r="C12" s="7" t="s">
        <v>1</v>
      </c>
      <c r="D12" s="11">
        <v>110519.30758988016</v>
      </c>
      <c r="E12" s="3"/>
      <c r="F12" s="10">
        <f t="shared" ref="F12:F33" si="0">$D12*E12</f>
        <v>0</v>
      </c>
      <c r="G12" s="4">
        <f t="shared" ref="G12:G73" si="1">E12</f>
        <v>0</v>
      </c>
      <c r="H12" s="10">
        <f t="shared" ref="H12" si="2">$D12*G12</f>
        <v>0</v>
      </c>
    </row>
    <row r="13" spans="1:10">
      <c r="A13" s="7"/>
      <c r="B13" s="15" t="s">
        <v>2</v>
      </c>
      <c r="C13" s="8" t="s">
        <v>1</v>
      </c>
      <c r="D13" s="9">
        <v>30000</v>
      </c>
      <c r="E13" s="3"/>
      <c r="F13" s="10">
        <f t="shared" si="0"/>
        <v>0</v>
      </c>
      <c r="G13" s="4">
        <f t="shared" si="1"/>
        <v>0</v>
      </c>
      <c r="H13" s="10">
        <f t="shared" ref="H13" si="3">$D13*G13</f>
        <v>0</v>
      </c>
    </row>
    <row r="14" spans="1:10">
      <c r="A14" s="7"/>
      <c r="B14" s="15" t="s">
        <v>3</v>
      </c>
      <c r="C14" s="8" t="s">
        <v>1</v>
      </c>
      <c r="D14" s="9">
        <v>50000</v>
      </c>
      <c r="E14" s="3"/>
      <c r="F14" s="10">
        <f t="shared" si="0"/>
        <v>0</v>
      </c>
      <c r="G14" s="4">
        <f t="shared" si="1"/>
        <v>0</v>
      </c>
      <c r="H14" s="10">
        <f t="shared" ref="H14" si="4">$D14*G14</f>
        <v>0</v>
      </c>
      <c r="I14" s="41"/>
    </row>
    <row r="15" spans="1:10">
      <c r="A15" s="7"/>
      <c r="B15" s="15" t="s">
        <v>4</v>
      </c>
      <c r="C15" s="8" t="s">
        <v>1</v>
      </c>
      <c r="D15" s="9">
        <v>68493.150684931505</v>
      </c>
      <c r="E15" s="3"/>
      <c r="F15" s="10">
        <f t="shared" si="0"/>
        <v>0</v>
      </c>
      <c r="G15" s="4">
        <f t="shared" si="1"/>
        <v>0</v>
      </c>
      <c r="H15" s="10">
        <f t="shared" ref="H15" si="5">$D15*G15</f>
        <v>0</v>
      </c>
    </row>
    <row r="16" spans="1:10" ht="15">
      <c r="A16" s="34" t="s">
        <v>102</v>
      </c>
      <c r="B16" s="33" t="s">
        <v>84</v>
      </c>
      <c r="C16" s="21"/>
      <c r="D16" s="22"/>
      <c r="E16" s="23"/>
      <c r="F16" s="24">
        <f>SUM(F11:F15)</f>
        <v>0</v>
      </c>
      <c r="G16" s="25">
        <f t="shared" si="1"/>
        <v>0</v>
      </c>
      <c r="H16" s="24">
        <f>SUM(H11:H15)</f>
        <v>8722665.534804754</v>
      </c>
    </row>
    <row r="17" spans="1:8" hidden="1">
      <c r="A17" s="7"/>
      <c r="B17" s="37" t="s">
        <v>5</v>
      </c>
      <c r="C17" s="8" t="s">
        <v>6</v>
      </c>
      <c r="D17" s="9">
        <v>220000</v>
      </c>
      <c r="E17" s="3"/>
      <c r="F17" s="10">
        <f t="shared" si="0"/>
        <v>0</v>
      </c>
      <c r="G17" s="4">
        <f t="shared" si="1"/>
        <v>0</v>
      </c>
      <c r="H17" s="10">
        <f t="shared" ref="H17" si="6">$D17*G17</f>
        <v>0</v>
      </c>
    </row>
    <row r="18" spans="1:8" hidden="1">
      <c r="A18" s="7"/>
      <c r="B18" s="38" t="s">
        <v>7</v>
      </c>
      <c r="C18" s="8" t="s">
        <v>8</v>
      </c>
      <c r="D18" s="9">
        <v>20000</v>
      </c>
      <c r="E18" s="3"/>
      <c r="F18" s="10">
        <f t="shared" si="0"/>
        <v>0</v>
      </c>
      <c r="G18" s="4">
        <f t="shared" si="1"/>
        <v>0</v>
      </c>
      <c r="H18" s="10">
        <f t="shared" ref="H18" si="7">$D18*G18</f>
        <v>0</v>
      </c>
    </row>
    <row r="19" spans="1:8" hidden="1">
      <c r="A19" s="7"/>
      <c r="B19" s="15" t="s">
        <v>95</v>
      </c>
      <c r="C19" s="8" t="s">
        <v>8</v>
      </c>
      <c r="D19" s="9">
        <v>20000</v>
      </c>
      <c r="E19" s="3"/>
      <c r="F19" s="10">
        <f t="shared" si="0"/>
        <v>0</v>
      </c>
      <c r="G19" s="4">
        <f t="shared" si="1"/>
        <v>0</v>
      </c>
      <c r="H19" s="10">
        <f t="shared" ref="H19" si="8">$D19*G19</f>
        <v>0</v>
      </c>
    </row>
    <row r="20" spans="1:8" hidden="1">
      <c r="A20" s="7"/>
      <c r="B20" s="15" t="s">
        <v>9</v>
      </c>
      <c r="C20" s="8" t="s">
        <v>10</v>
      </c>
      <c r="D20" s="12">
        <v>1193684.2105263157</v>
      </c>
      <c r="E20" s="3"/>
      <c r="F20" s="10">
        <f t="shared" si="0"/>
        <v>0</v>
      </c>
      <c r="G20" s="4">
        <f t="shared" si="1"/>
        <v>0</v>
      </c>
      <c r="H20" s="10">
        <f t="shared" ref="H20" si="9">$D20*G20</f>
        <v>0</v>
      </c>
    </row>
    <row r="21" spans="1:8" ht="15" hidden="1">
      <c r="A21" s="34" t="s">
        <v>103</v>
      </c>
      <c r="B21" s="33" t="s">
        <v>97</v>
      </c>
      <c r="C21" s="21"/>
      <c r="D21" s="22"/>
      <c r="E21" s="23"/>
      <c r="F21" s="24">
        <f>SUM(F17:F20)</f>
        <v>0</v>
      </c>
      <c r="G21" s="25">
        <f t="shared" si="1"/>
        <v>0</v>
      </c>
      <c r="H21" s="24">
        <f>SUM(H17:H20)</f>
        <v>0</v>
      </c>
    </row>
    <row r="22" spans="1:8" ht="16.5" hidden="1">
      <c r="A22" s="7"/>
      <c r="B22" s="15" t="s">
        <v>11</v>
      </c>
      <c r="C22" s="8" t="s">
        <v>92</v>
      </c>
      <c r="D22" s="9">
        <v>80000</v>
      </c>
      <c r="E22" s="3"/>
      <c r="F22" s="10">
        <f t="shared" si="0"/>
        <v>0</v>
      </c>
      <c r="G22" s="4">
        <f t="shared" si="1"/>
        <v>0</v>
      </c>
      <c r="H22" s="10">
        <f t="shared" ref="H22" si="10">$D22*G22</f>
        <v>0</v>
      </c>
    </row>
    <row r="23" spans="1:8" hidden="1">
      <c r="A23" s="7"/>
      <c r="B23" s="15" t="s">
        <v>12</v>
      </c>
      <c r="C23" s="8" t="s">
        <v>13</v>
      </c>
      <c r="D23" s="9">
        <v>60000</v>
      </c>
      <c r="E23" s="3"/>
      <c r="F23" s="10">
        <f t="shared" si="0"/>
        <v>0</v>
      </c>
      <c r="G23" s="4">
        <f t="shared" si="1"/>
        <v>0</v>
      </c>
      <c r="H23" s="10">
        <f t="shared" ref="H23" si="11">$D23*G23</f>
        <v>0</v>
      </c>
    </row>
    <row r="24" spans="1:8" ht="16.5" hidden="1">
      <c r="A24" s="7"/>
      <c r="B24" s="15" t="s">
        <v>14</v>
      </c>
      <c r="C24" s="8" t="s">
        <v>92</v>
      </c>
      <c r="D24" s="9">
        <v>20000</v>
      </c>
      <c r="E24" s="3"/>
      <c r="F24" s="10">
        <f t="shared" si="0"/>
        <v>0</v>
      </c>
      <c r="G24" s="4">
        <f t="shared" si="1"/>
        <v>0</v>
      </c>
      <c r="H24" s="10">
        <f t="shared" ref="H24" si="12">$D24*G24</f>
        <v>0</v>
      </c>
    </row>
    <row r="25" spans="1:8" ht="15" hidden="1">
      <c r="A25" s="34" t="s">
        <v>104</v>
      </c>
      <c r="B25" s="33" t="s">
        <v>85</v>
      </c>
      <c r="C25" s="21"/>
      <c r="D25" s="22"/>
      <c r="E25" s="23"/>
      <c r="F25" s="24">
        <f>SUM(F22:F24)</f>
        <v>0</v>
      </c>
      <c r="G25" s="25">
        <f t="shared" si="1"/>
        <v>0</v>
      </c>
      <c r="H25" s="24">
        <f>SUM(H22:H24)</f>
        <v>0</v>
      </c>
    </row>
    <row r="26" spans="1:8" hidden="1">
      <c r="A26" s="7"/>
      <c r="B26" s="15" t="s">
        <v>15</v>
      </c>
      <c r="C26" s="8" t="s">
        <v>16</v>
      </c>
      <c r="D26" s="9">
        <v>7000</v>
      </c>
      <c r="E26" s="3"/>
      <c r="F26" s="10">
        <f t="shared" si="0"/>
        <v>0</v>
      </c>
      <c r="G26" s="4">
        <f t="shared" si="1"/>
        <v>0</v>
      </c>
      <c r="H26" s="10">
        <f t="shared" ref="H26" si="13">$D26*G26</f>
        <v>0</v>
      </c>
    </row>
    <row r="27" spans="1:8" hidden="1">
      <c r="A27" s="7"/>
      <c r="B27" s="15" t="s">
        <v>17</v>
      </c>
      <c r="C27" s="8" t="s">
        <v>16</v>
      </c>
      <c r="D27" s="9">
        <v>7105.2631578947367</v>
      </c>
      <c r="E27" s="3"/>
      <c r="F27" s="10">
        <f t="shared" si="0"/>
        <v>0</v>
      </c>
      <c r="G27" s="4">
        <f t="shared" si="1"/>
        <v>0</v>
      </c>
      <c r="H27" s="10">
        <f t="shared" ref="H27" si="14">$D27*G27</f>
        <v>0</v>
      </c>
    </row>
    <row r="28" spans="1:8" hidden="1">
      <c r="A28" s="7"/>
      <c r="B28" s="15" t="s">
        <v>18</v>
      </c>
      <c r="C28" s="8" t="s">
        <v>16</v>
      </c>
      <c r="D28" s="9">
        <v>13285.714285714286</v>
      </c>
      <c r="E28" s="3"/>
      <c r="F28" s="10">
        <f t="shared" si="0"/>
        <v>0</v>
      </c>
      <c r="G28" s="4">
        <f t="shared" si="1"/>
        <v>0</v>
      </c>
      <c r="H28" s="10">
        <f t="shared" ref="H28" si="15">$D28*G28</f>
        <v>0</v>
      </c>
    </row>
    <row r="29" spans="1:8" hidden="1">
      <c r="A29" s="7"/>
      <c r="B29" s="15" t="s">
        <v>19</v>
      </c>
      <c r="C29" s="8" t="s">
        <v>20</v>
      </c>
      <c r="D29" s="9">
        <v>19166.666666666668</v>
      </c>
      <c r="E29" s="3"/>
      <c r="F29" s="10">
        <f t="shared" si="0"/>
        <v>0</v>
      </c>
      <c r="G29" s="4">
        <f t="shared" si="1"/>
        <v>0</v>
      </c>
      <c r="H29" s="10">
        <f t="shared" ref="H29" si="16">$D29*G29</f>
        <v>0</v>
      </c>
    </row>
    <row r="30" spans="1:8" hidden="1">
      <c r="A30" s="7"/>
      <c r="B30" s="15" t="s">
        <v>21</v>
      </c>
      <c r="C30" s="8" t="s">
        <v>20</v>
      </c>
      <c r="D30" s="9">
        <v>15000</v>
      </c>
      <c r="E30" s="3"/>
      <c r="F30" s="10">
        <f t="shared" si="0"/>
        <v>0</v>
      </c>
      <c r="G30" s="4">
        <f t="shared" si="1"/>
        <v>0</v>
      </c>
      <c r="H30" s="10">
        <f t="shared" ref="H30" si="17">$D30*G30</f>
        <v>0</v>
      </c>
    </row>
    <row r="31" spans="1:8" ht="15" hidden="1">
      <c r="A31" s="34" t="s">
        <v>105</v>
      </c>
      <c r="B31" s="33" t="s">
        <v>86</v>
      </c>
      <c r="C31" s="21"/>
      <c r="D31" s="22"/>
      <c r="E31" s="23"/>
      <c r="F31" s="24">
        <f>SUM(F26:F30)</f>
        <v>0</v>
      </c>
      <c r="G31" s="25">
        <f t="shared" si="1"/>
        <v>0</v>
      </c>
      <c r="H31" s="24">
        <f>SUM(H26:H30)</f>
        <v>0</v>
      </c>
    </row>
    <row r="32" spans="1:8" hidden="1">
      <c r="A32" s="7"/>
      <c r="B32" s="39" t="s">
        <v>22</v>
      </c>
      <c r="C32" s="8" t="s">
        <v>23</v>
      </c>
      <c r="D32" s="9">
        <v>95812.5</v>
      </c>
      <c r="E32" s="3"/>
      <c r="F32" s="10">
        <f t="shared" si="0"/>
        <v>0</v>
      </c>
      <c r="G32" s="4">
        <f t="shared" si="1"/>
        <v>0</v>
      </c>
      <c r="H32" s="10">
        <f t="shared" ref="H32" si="18">$D32*G32</f>
        <v>0</v>
      </c>
    </row>
    <row r="33" spans="1:8" hidden="1">
      <c r="A33" s="7"/>
      <c r="B33" s="39" t="s">
        <v>24</v>
      </c>
      <c r="C33" s="8" t="s">
        <v>8</v>
      </c>
      <c r="D33" s="12">
        <v>5350000</v>
      </c>
      <c r="E33" s="3"/>
      <c r="F33" s="10">
        <f t="shared" si="0"/>
        <v>0</v>
      </c>
      <c r="G33" s="4">
        <f t="shared" si="1"/>
        <v>0</v>
      </c>
      <c r="H33" s="10">
        <f t="shared" ref="H33" si="19">$D33*G33</f>
        <v>0</v>
      </c>
    </row>
    <row r="34" spans="1:8" ht="15" hidden="1">
      <c r="A34" s="34" t="s">
        <v>106</v>
      </c>
      <c r="B34" s="33" t="s">
        <v>87</v>
      </c>
      <c r="C34" s="21"/>
      <c r="D34" s="22"/>
      <c r="E34" s="23"/>
      <c r="F34" s="24">
        <f>SUM(F32:F33)</f>
        <v>0</v>
      </c>
      <c r="G34" s="25">
        <f t="shared" si="1"/>
        <v>0</v>
      </c>
      <c r="H34" s="24">
        <f>SUM(H32:H33)</f>
        <v>0</v>
      </c>
    </row>
    <row r="35" spans="1:8" ht="15" hidden="1">
      <c r="A35" s="34" t="s">
        <v>107</v>
      </c>
      <c r="B35" s="33" t="s">
        <v>113</v>
      </c>
      <c r="C35" s="21"/>
      <c r="D35" s="22"/>
      <c r="E35" s="23"/>
      <c r="F35" s="24">
        <f>F34+F31+F25+F21</f>
        <v>0</v>
      </c>
      <c r="G35" s="25">
        <f t="shared" si="1"/>
        <v>0</v>
      </c>
      <c r="H35" s="24">
        <f>H34+H31+H25+H21</f>
        <v>0</v>
      </c>
    </row>
    <row r="36" spans="1:8">
      <c r="A36" s="7"/>
      <c r="B36" s="15" t="s">
        <v>25</v>
      </c>
      <c r="C36" s="8" t="s">
        <v>26</v>
      </c>
      <c r="D36" s="9">
        <v>20000</v>
      </c>
      <c r="E36" s="3"/>
      <c r="F36" s="10">
        <f t="shared" ref="F36:F40" si="20">$D36*E36</f>
        <v>0</v>
      </c>
      <c r="G36" s="4">
        <f t="shared" si="1"/>
        <v>0</v>
      </c>
      <c r="H36" s="10">
        <f t="shared" ref="H36" si="21">$D36*G36</f>
        <v>0</v>
      </c>
    </row>
    <row r="37" spans="1:8">
      <c r="A37" s="7"/>
      <c r="B37" s="15" t="s">
        <v>27</v>
      </c>
      <c r="C37" s="8" t="s">
        <v>26</v>
      </c>
      <c r="D37" s="9">
        <v>20000</v>
      </c>
      <c r="E37" s="3"/>
      <c r="F37" s="10">
        <f t="shared" si="20"/>
        <v>0</v>
      </c>
      <c r="G37" s="4">
        <f t="shared" si="1"/>
        <v>0</v>
      </c>
      <c r="H37" s="10">
        <f t="shared" ref="H37" si="22">$D37*G37</f>
        <v>0</v>
      </c>
    </row>
    <row r="38" spans="1:8">
      <c r="A38" s="7"/>
      <c r="B38" s="15" t="s">
        <v>28</v>
      </c>
      <c r="C38" s="8" t="s">
        <v>1</v>
      </c>
      <c r="D38" s="9">
        <v>76633.743295551729</v>
      </c>
      <c r="E38" s="3">
        <f>8*20</f>
        <v>160</v>
      </c>
      <c r="F38" s="10">
        <f t="shared" si="20"/>
        <v>12261398.927288277</v>
      </c>
      <c r="G38" s="4">
        <f>280+E38</f>
        <v>440</v>
      </c>
      <c r="H38" s="10">
        <f t="shared" ref="H38" si="23">$D38*G38</f>
        <v>33718847.050042763</v>
      </c>
    </row>
    <row r="39" spans="1:8">
      <c r="A39" s="7"/>
      <c r="B39" s="15" t="s">
        <v>29</v>
      </c>
      <c r="C39" s="8" t="s">
        <v>1</v>
      </c>
      <c r="D39" s="9">
        <v>10000</v>
      </c>
      <c r="E39" s="3"/>
      <c r="F39" s="10">
        <f t="shared" si="20"/>
        <v>0</v>
      </c>
      <c r="G39" s="4">
        <f t="shared" si="1"/>
        <v>0</v>
      </c>
      <c r="H39" s="10">
        <f t="shared" ref="H39" si="24">$D39*G39</f>
        <v>0</v>
      </c>
    </row>
    <row r="40" spans="1:8">
      <c r="A40" s="7"/>
      <c r="B40" s="15" t="s">
        <v>30</v>
      </c>
      <c r="C40" s="8" t="s">
        <v>31</v>
      </c>
      <c r="D40" s="9">
        <v>20000</v>
      </c>
      <c r="E40" s="3"/>
      <c r="F40" s="10">
        <f t="shared" si="20"/>
        <v>0</v>
      </c>
      <c r="G40" s="4">
        <f t="shared" si="1"/>
        <v>0</v>
      </c>
      <c r="H40" s="10">
        <f t="shared" ref="H40" si="25">$D40*G40</f>
        <v>0</v>
      </c>
    </row>
    <row r="41" spans="1:8" ht="15">
      <c r="A41" s="34" t="s">
        <v>108</v>
      </c>
      <c r="B41" s="33" t="s">
        <v>114</v>
      </c>
      <c r="C41" s="21"/>
      <c r="D41" s="22"/>
      <c r="E41" s="23"/>
      <c r="F41" s="24">
        <f>SUM(F36:F40)</f>
        <v>12261398.927288277</v>
      </c>
      <c r="G41" s="25">
        <f t="shared" si="1"/>
        <v>0</v>
      </c>
      <c r="H41" s="24">
        <f>SUM(H36:H40)</f>
        <v>33718847.050042763</v>
      </c>
    </row>
    <row r="42" spans="1:8">
      <c r="A42" s="7"/>
      <c r="B42" s="15" t="s">
        <v>32</v>
      </c>
      <c r="C42" s="8" t="s">
        <v>33</v>
      </c>
      <c r="D42" s="9">
        <v>1000</v>
      </c>
      <c r="E42" s="3"/>
      <c r="F42" s="10">
        <f t="shared" ref="F42:F45" si="26">$D42*E42</f>
        <v>0</v>
      </c>
      <c r="G42" s="4">
        <f t="shared" si="1"/>
        <v>0</v>
      </c>
      <c r="H42" s="10">
        <f t="shared" ref="H42" si="27">$D42*G42</f>
        <v>0</v>
      </c>
    </row>
    <row r="43" spans="1:8">
      <c r="A43" s="7"/>
      <c r="B43" s="15" t="s">
        <v>34</v>
      </c>
      <c r="C43" s="8" t="s">
        <v>33</v>
      </c>
      <c r="D43" s="9">
        <v>1200</v>
      </c>
      <c r="E43" s="3"/>
      <c r="F43" s="10">
        <f t="shared" si="26"/>
        <v>0</v>
      </c>
      <c r="G43" s="4">
        <f t="shared" si="1"/>
        <v>0</v>
      </c>
      <c r="H43" s="10">
        <f t="shared" ref="H43" si="28">$D43*G43</f>
        <v>0</v>
      </c>
    </row>
    <row r="44" spans="1:8" ht="15">
      <c r="A44" s="7"/>
      <c r="B44" s="15" t="s">
        <v>35</v>
      </c>
      <c r="C44" s="8" t="s">
        <v>33</v>
      </c>
      <c r="D44" s="9">
        <v>1400</v>
      </c>
      <c r="E44" s="13"/>
      <c r="F44" s="10">
        <f t="shared" si="26"/>
        <v>0</v>
      </c>
      <c r="G44" s="4">
        <f t="shared" si="1"/>
        <v>0</v>
      </c>
      <c r="H44" s="10">
        <f t="shared" ref="H44" si="29">$D44*G44</f>
        <v>0</v>
      </c>
    </row>
    <row r="45" spans="1:8">
      <c r="A45" s="7"/>
      <c r="B45" s="15" t="s">
        <v>36</v>
      </c>
      <c r="C45" s="8" t="s">
        <v>33</v>
      </c>
      <c r="D45" s="9">
        <v>1300</v>
      </c>
      <c r="E45" s="3"/>
      <c r="F45" s="10">
        <f t="shared" si="26"/>
        <v>0</v>
      </c>
      <c r="G45" s="4">
        <f t="shared" si="1"/>
        <v>0</v>
      </c>
      <c r="H45" s="10">
        <f t="shared" ref="H45" si="30">$D45*G45</f>
        <v>0</v>
      </c>
    </row>
    <row r="46" spans="1:8" ht="15">
      <c r="A46" s="34" t="s">
        <v>109</v>
      </c>
      <c r="B46" s="33" t="s">
        <v>115</v>
      </c>
      <c r="C46" s="21"/>
      <c r="D46" s="22"/>
      <c r="E46" s="23"/>
      <c r="F46" s="24">
        <f>SUM(F42:F45)</f>
        <v>0</v>
      </c>
      <c r="G46" s="25">
        <f t="shared" si="1"/>
        <v>0</v>
      </c>
      <c r="H46" s="24">
        <f>SUM(H42:H45)</f>
        <v>0</v>
      </c>
    </row>
    <row r="47" spans="1:8" ht="15">
      <c r="A47" s="34" t="s">
        <v>110</v>
      </c>
      <c r="B47" s="33" t="s">
        <v>116</v>
      </c>
      <c r="C47" s="21"/>
      <c r="D47" s="22"/>
      <c r="E47" s="23"/>
      <c r="F47" s="24">
        <f>F16+F21+F25+F31+F41+F46</f>
        <v>12261398.927288277</v>
      </c>
      <c r="G47" s="24"/>
      <c r="H47" s="24">
        <f t="shared" ref="H47" si="31">H16+H21+H25+H31+H41+H46</f>
        <v>42441512.584847517</v>
      </c>
    </row>
    <row r="48" spans="1:8" hidden="1">
      <c r="A48" s="7"/>
      <c r="B48" s="15" t="s">
        <v>37</v>
      </c>
      <c r="C48" s="8" t="s">
        <v>16</v>
      </c>
      <c r="D48" s="9">
        <v>40000</v>
      </c>
      <c r="E48" s="3"/>
      <c r="F48" s="10">
        <f t="shared" ref="F48:F67" si="32">$D48*E48</f>
        <v>0</v>
      </c>
      <c r="G48" s="4">
        <f t="shared" si="1"/>
        <v>0</v>
      </c>
      <c r="H48" s="10">
        <f t="shared" ref="H48" si="33">$D48*G48</f>
        <v>0</v>
      </c>
    </row>
    <row r="49" spans="1:8" hidden="1">
      <c r="A49" s="7"/>
      <c r="B49" s="5" t="s">
        <v>38</v>
      </c>
      <c r="C49" s="8" t="s">
        <v>16</v>
      </c>
      <c r="D49" s="9">
        <v>49107</v>
      </c>
      <c r="E49" s="3"/>
      <c r="F49" s="10">
        <f t="shared" si="32"/>
        <v>0</v>
      </c>
      <c r="G49" s="4">
        <f t="shared" si="1"/>
        <v>0</v>
      </c>
      <c r="H49" s="10">
        <f t="shared" ref="H49" si="34">$D49*G49</f>
        <v>0</v>
      </c>
    </row>
    <row r="50" spans="1:8" ht="15" hidden="1">
      <c r="A50" s="7"/>
      <c r="B50" s="15" t="s">
        <v>39</v>
      </c>
      <c r="C50" s="8" t="s">
        <v>16</v>
      </c>
      <c r="D50" s="9">
        <v>22500</v>
      </c>
      <c r="E50" s="14"/>
      <c r="F50" s="10">
        <f t="shared" si="32"/>
        <v>0</v>
      </c>
      <c r="G50" s="4">
        <f t="shared" si="1"/>
        <v>0</v>
      </c>
      <c r="H50" s="10">
        <f t="shared" ref="H50" si="35">$D50*G50</f>
        <v>0</v>
      </c>
    </row>
    <row r="51" spans="1:8" hidden="1">
      <c r="A51" s="7"/>
      <c r="B51" s="15" t="s">
        <v>40</v>
      </c>
      <c r="C51" s="8" t="s">
        <v>16</v>
      </c>
      <c r="D51" s="9">
        <v>40000</v>
      </c>
      <c r="E51" s="6"/>
      <c r="F51" s="10">
        <f t="shared" si="32"/>
        <v>0</v>
      </c>
      <c r="G51" s="4">
        <f t="shared" si="1"/>
        <v>0</v>
      </c>
      <c r="H51" s="10">
        <f t="shared" ref="H51" si="36">$D51*G51</f>
        <v>0</v>
      </c>
    </row>
    <row r="52" spans="1:8" hidden="1">
      <c r="A52" s="7"/>
      <c r="B52" s="15" t="s">
        <v>41</v>
      </c>
      <c r="C52" s="8" t="s">
        <v>16</v>
      </c>
      <c r="D52" s="9">
        <v>22500</v>
      </c>
      <c r="E52" s="6"/>
      <c r="F52" s="10">
        <f t="shared" si="32"/>
        <v>0</v>
      </c>
      <c r="G52" s="4">
        <f t="shared" si="1"/>
        <v>0</v>
      </c>
      <c r="H52" s="10">
        <f t="shared" ref="H52" si="37">$D52*G52</f>
        <v>0</v>
      </c>
    </row>
    <row r="53" spans="1:8" hidden="1">
      <c r="A53" s="7"/>
      <c r="B53" s="15" t="s">
        <v>42</v>
      </c>
      <c r="C53" s="8" t="s">
        <v>16</v>
      </c>
      <c r="D53" s="9">
        <v>25000</v>
      </c>
      <c r="E53" s="6"/>
      <c r="F53" s="10">
        <f t="shared" si="32"/>
        <v>0</v>
      </c>
      <c r="G53" s="4">
        <f t="shared" si="1"/>
        <v>0</v>
      </c>
      <c r="H53" s="10">
        <f t="shared" ref="H53" si="38">$D53*G53</f>
        <v>0</v>
      </c>
    </row>
    <row r="54" spans="1:8" hidden="1">
      <c r="A54" s="7"/>
      <c r="B54" s="15" t="s">
        <v>43</v>
      </c>
      <c r="C54" s="8" t="s">
        <v>16</v>
      </c>
      <c r="D54" s="9">
        <v>51500</v>
      </c>
      <c r="E54" s="6"/>
      <c r="F54" s="10">
        <f t="shared" si="32"/>
        <v>0</v>
      </c>
      <c r="G54" s="4">
        <f t="shared" si="1"/>
        <v>0</v>
      </c>
      <c r="H54" s="10">
        <f t="shared" ref="H54" si="39">$D54*G54</f>
        <v>0</v>
      </c>
    </row>
    <row r="55" spans="1:8" hidden="1">
      <c r="A55" s="7"/>
      <c r="B55" s="5" t="s">
        <v>44</v>
      </c>
      <c r="C55" s="8" t="s">
        <v>16</v>
      </c>
      <c r="D55" s="9">
        <v>59000</v>
      </c>
      <c r="E55" s="6"/>
      <c r="F55" s="10">
        <f t="shared" si="32"/>
        <v>0</v>
      </c>
      <c r="G55" s="4">
        <f t="shared" si="1"/>
        <v>0</v>
      </c>
      <c r="H55" s="10">
        <f t="shared" ref="H55" si="40">$D55*G55</f>
        <v>0</v>
      </c>
    </row>
    <row r="56" spans="1:8" hidden="1">
      <c r="A56" s="7"/>
      <c r="B56" s="15" t="s">
        <v>45</v>
      </c>
      <c r="C56" s="8" t="s">
        <v>16</v>
      </c>
      <c r="D56" s="12">
        <v>6000000</v>
      </c>
      <c r="E56" s="6"/>
      <c r="F56" s="10">
        <f t="shared" si="32"/>
        <v>0</v>
      </c>
      <c r="G56" s="4">
        <f t="shared" si="1"/>
        <v>0</v>
      </c>
      <c r="H56" s="10">
        <f t="shared" ref="H56" si="41">$D56*G56</f>
        <v>0</v>
      </c>
    </row>
    <row r="57" spans="1:8" hidden="1">
      <c r="A57" s="7"/>
      <c r="B57" s="5" t="s">
        <v>93</v>
      </c>
      <c r="C57" s="8" t="s">
        <v>16</v>
      </c>
      <c r="D57" s="12">
        <v>2885675</v>
      </c>
      <c r="E57" s="6"/>
      <c r="F57" s="10">
        <f t="shared" si="32"/>
        <v>0</v>
      </c>
      <c r="G57" s="4">
        <f t="shared" si="1"/>
        <v>0</v>
      </c>
      <c r="H57" s="10">
        <f t="shared" ref="H57" si="42">$D57*G57</f>
        <v>0</v>
      </c>
    </row>
    <row r="58" spans="1:8" hidden="1">
      <c r="A58" s="7"/>
      <c r="B58" s="15" t="s">
        <v>46</v>
      </c>
      <c r="C58" s="8" t="s">
        <v>16</v>
      </c>
      <c r="D58" s="9">
        <v>130000</v>
      </c>
      <c r="E58" s="6"/>
      <c r="F58" s="10">
        <f t="shared" si="32"/>
        <v>0</v>
      </c>
      <c r="G58" s="4">
        <f t="shared" si="1"/>
        <v>0</v>
      </c>
      <c r="H58" s="10">
        <f t="shared" ref="H58" si="43">$D58*G58</f>
        <v>0</v>
      </c>
    </row>
    <row r="59" spans="1:8" hidden="1">
      <c r="A59" s="7"/>
      <c r="B59" s="5" t="s">
        <v>47</v>
      </c>
      <c r="C59" s="8" t="s">
        <v>16</v>
      </c>
      <c r="D59" s="9">
        <v>263177</v>
      </c>
      <c r="E59" s="6"/>
      <c r="F59" s="10">
        <f t="shared" si="32"/>
        <v>0</v>
      </c>
      <c r="G59" s="4">
        <f t="shared" si="1"/>
        <v>0</v>
      </c>
      <c r="H59" s="10">
        <f t="shared" ref="H59" si="44">$D59*G59</f>
        <v>0</v>
      </c>
    </row>
    <row r="60" spans="1:8" hidden="1">
      <c r="A60" s="7"/>
      <c r="B60" s="5" t="s">
        <v>48</v>
      </c>
      <c r="C60" s="8" t="s">
        <v>16</v>
      </c>
      <c r="D60" s="9">
        <v>327500</v>
      </c>
      <c r="E60" s="6"/>
      <c r="F60" s="10">
        <f t="shared" si="32"/>
        <v>0</v>
      </c>
      <c r="G60" s="4">
        <f t="shared" si="1"/>
        <v>0</v>
      </c>
      <c r="H60" s="10">
        <f t="shared" ref="H60" si="45">$D60*G60</f>
        <v>0</v>
      </c>
    </row>
    <row r="61" spans="1:8" hidden="1">
      <c r="A61" s="7"/>
      <c r="B61" s="5" t="s">
        <v>49</v>
      </c>
      <c r="C61" s="8" t="s">
        <v>16</v>
      </c>
      <c r="D61" s="9">
        <v>161000</v>
      </c>
      <c r="E61" s="6"/>
      <c r="F61" s="10">
        <f t="shared" si="32"/>
        <v>0</v>
      </c>
      <c r="G61" s="4">
        <f t="shared" si="1"/>
        <v>0</v>
      </c>
      <c r="H61" s="10">
        <f t="shared" ref="H61" si="46">$D61*G61</f>
        <v>0</v>
      </c>
    </row>
    <row r="62" spans="1:8" hidden="1">
      <c r="A62" s="7"/>
      <c r="B62" s="5" t="s">
        <v>50</v>
      </c>
      <c r="C62" s="8" t="s">
        <v>16</v>
      </c>
      <c r="D62" s="16">
        <v>1000225</v>
      </c>
      <c r="E62" s="6"/>
      <c r="F62" s="10">
        <f t="shared" si="32"/>
        <v>0</v>
      </c>
      <c r="G62" s="4">
        <f t="shared" si="1"/>
        <v>0</v>
      </c>
      <c r="H62" s="10">
        <f t="shared" ref="H62" si="47">$D62*G62</f>
        <v>0</v>
      </c>
    </row>
    <row r="63" spans="1:8" hidden="1">
      <c r="A63" s="7"/>
      <c r="B63" s="5" t="s">
        <v>51</v>
      </c>
      <c r="C63" s="8" t="s">
        <v>16</v>
      </c>
      <c r="D63" s="16">
        <v>668588</v>
      </c>
      <c r="E63" s="6"/>
      <c r="F63" s="10">
        <f t="shared" si="32"/>
        <v>0</v>
      </c>
      <c r="G63" s="4">
        <f t="shared" si="1"/>
        <v>0</v>
      </c>
      <c r="H63" s="10">
        <f t="shared" ref="H63" si="48">$D63*G63</f>
        <v>0</v>
      </c>
    </row>
    <row r="64" spans="1:8" hidden="1">
      <c r="A64" s="7"/>
      <c r="B64" s="5" t="s">
        <v>52</v>
      </c>
      <c r="C64" s="8" t="s">
        <v>16</v>
      </c>
      <c r="D64" s="16">
        <v>1300600</v>
      </c>
      <c r="E64" s="6"/>
      <c r="F64" s="10">
        <f t="shared" si="32"/>
        <v>0</v>
      </c>
      <c r="G64" s="4">
        <f t="shared" si="1"/>
        <v>0</v>
      </c>
      <c r="H64" s="10">
        <f t="shared" ref="H64" si="49">$D64*G64</f>
        <v>0</v>
      </c>
    </row>
    <row r="65" spans="1:10" hidden="1">
      <c r="A65" s="7"/>
      <c r="B65" s="17" t="s">
        <v>53</v>
      </c>
      <c r="C65" s="8" t="s">
        <v>16</v>
      </c>
      <c r="D65" s="9">
        <v>9000</v>
      </c>
      <c r="E65" s="6"/>
      <c r="F65" s="10">
        <f t="shared" si="32"/>
        <v>0</v>
      </c>
      <c r="G65" s="4">
        <f t="shared" si="1"/>
        <v>0</v>
      </c>
      <c r="H65" s="10">
        <f t="shared" ref="H65" si="50">$D65*G65</f>
        <v>0</v>
      </c>
    </row>
    <row r="66" spans="1:10" hidden="1">
      <c r="A66" s="7"/>
      <c r="B66" s="17" t="s">
        <v>54</v>
      </c>
      <c r="C66" s="8" t="s">
        <v>16</v>
      </c>
      <c r="D66" s="9">
        <v>6000</v>
      </c>
      <c r="E66" s="6"/>
      <c r="F66" s="10">
        <f t="shared" si="32"/>
        <v>0</v>
      </c>
      <c r="G66" s="4">
        <f t="shared" si="1"/>
        <v>0</v>
      </c>
      <c r="H66" s="10">
        <f t="shared" ref="H66" si="51">$D66*G66</f>
        <v>0</v>
      </c>
    </row>
    <row r="67" spans="1:10" hidden="1">
      <c r="A67" s="7"/>
      <c r="B67" s="17" t="s">
        <v>55</v>
      </c>
      <c r="C67" s="8" t="s">
        <v>16</v>
      </c>
      <c r="D67" s="9">
        <v>1000</v>
      </c>
      <c r="E67" s="6"/>
      <c r="F67" s="10">
        <f t="shared" si="32"/>
        <v>0</v>
      </c>
      <c r="G67" s="4">
        <f t="shared" si="1"/>
        <v>0</v>
      </c>
      <c r="H67" s="10">
        <f t="shared" ref="H67" si="52">$D67*G67</f>
        <v>0</v>
      </c>
    </row>
    <row r="68" spans="1:10" ht="15" hidden="1">
      <c r="A68" s="34" t="s">
        <v>111</v>
      </c>
      <c r="B68" s="33" t="s">
        <v>56</v>
      </c>
      <c r="C68" s="21"/>
      <c r="D68" s="22"/>
      <c r="E68" s="26"/>
      <c r="F68" s="24">
        <f>SUM(F48:F67)</f>
        <v>0</v>
      </c>
      <c r="G68" s="24"/>
      <c r="H68" s="24">
        <f t="shared" ref="H68" si="53">SUM(H48:H67)</f>
        <v>0</v>
      </c>
    </row>
    <row r="69" spans="1:10">
      <c r="A69" s="7"/>
      <c r="B69" s="15" t="s">
        <v>57</v>
      </c>
      <c r="C69" s="8" t="s">
        <v>58</v>
      </c>
      <c r="D69" s="9"/>
      <c r="E69" s="6"/>
      <c r="F69" s="10">
        <v>0</v>
      </c>
      <c r="G69" s="4">
        <f t="shared" si="1"/>
        <v>0</v>
      </c>
      <c r="H69" s="10">
        <v>0</v>
      </c>
    </row>
    <row r="70" spans="1:10">
      <c r="A70" s="7"/>
      <c r="B70" s="15" t="s">
        <v>59</v>
      </c>
      <c r="C70" s="8" t="s">
        <v>60</v>
      </c>
      <c r="D70" s="12">
        <v>700000</v>
      </c>
      <c r="E70" s="4">
        <v>1</v>
      </c>
      <c r="F70" s="10">
        <f t="shared" ref="F70:F73" si="54">$D70*E70</f>
        <v>700000</v>
      </c>
      <c r="G70" s="4">
        <v>3</v>
      </c>
      <c r="H70" s="10">
        <f t="shared" ref="H70" si="55">$D70*G70</f>
        <v>2100000</v>
      </c>
    </row>
    <row r="71" spans="1:10">
      <c r="A71" s="7"/>
      <c r="B71" s="15" t="s">
        <v>61</v>
      </c>
      <c r="C71" s="18" t="s">
        <v>62</v>
      </c>
      <c r="D71" s="12">
        <v>850000</v>
      </c>
      <c r="E71" s="6"/>
      <c r="F71" s="10">
        <f t="shared" si="54"/>
        <v>0</v>
      </c>
      <c r="G71" s="4">
        <f t="shared" si="1"/>
        <v>0</v>
      </c>
      <c r="H71" s="10">
        <f t="shared" ref="H71" si="56">$D71*G71</f>
        <v>0</v>
      </c>
    </row>
    <row r="72" spans="1:10">
      <c r="A72" s="7"/>
      <c r="B72" s="15" t="s">
        <v>63</v>
      </c>
      <c r="C72" s="18"/>
      <c r="D72" s="12">
        <v>3000000</v>
      </c>
      <c r="E72" s="6"/>
      <c r="F72" s="10">
        <f t="shared" si="54"/>
        <v>0</v>
      </c>
      <c r="G72" s="4">
        <f t="shared" si="1"/>
        <v>0</v>
      </c>
      <c r="H72" s="10">
        <f t="shared" ref="H72" si="57">$D72*G72</f>
        <v>0</v>
      </c>
    </row>
    <row r="73" spans="1:10">
      <c r="A73" s="7"/>
      <c r="B73" s="5" t="s">
        <v>64</v>
      </c>
      <c r="C73" s="18" t="s">
        <v>65</v>
      </c>
      <c r="D73" s="12">
        <v>130000</v>
      </c>
      <c r="E73" s="6"/>
      <c r="F73" s="10">
        <f t="shared" si="54"/>
        <v>0</v>
      </c>
      <c r="G73" s="4">
        <f t="shared" si="1"/>
        <v>0</v>
      </c>
      <c r="H73" s="10">
        <f t="shared" ref="H73" si="58">$D73*G73</f>
        <v>0</v>
      </c>
    </row>
    <row r="74" spans="1:10" ht="15">
      <c r="A74" s="34" t="s">
        <v>112</v>
      </c>
      <c r="B74" s="33" t="s">
        <v>117</v>
      </c>
      <c r="C74" s="21"/>
      <c r="D74" s="22"/>
      <c r="E74" s="26"/>
      <c r="F74" s="24">
        <f>SUM(F69:F73)</f>
        <v>700000</v>
      </c>
      <c r="G74" s="26"/>
      <c r="H74" s="24">
        <f>SUM(H69:H73)</f>
        <v>2100000</v>
      </c>
    </row>
    <row r="75" spans="1:10" ht="15">
      <c r="A75" s="34" t="s">
        <v>118</v>
      </c>
      <c r="B75" s="33" t="s">
        <v>122</v>
      </c>
      <c r="C75" s="21"/>
      <c r="D75" s="22"/>
      <c r="E75" s="26"/>
      <c r="F75" s="24">
        <f>F34+F74+F68</f>
        <v>700000</v>
      </c>
      <c r="G75" s="24"/>
      <c r="H75" s="24">
        <f t="shared" ref="H75" si="59">H34+H74+H68</f>
        <v>2100000</v>
      </c>
    </row>
    <row r="76" spans="1:10" ht="15">
      <c r="A76" s="30" t="s">
        <v>119</v>
      </c>
      <c r="B76" s="31" t="s">
        <v>98</v>
      </c>
      <c r="C76" s="21"/>
      <c r="D76" s="22"/>
      <c r="E76" s="26"/>
      <c r="F76" s="24">
        <f>F47+F75</f>
        <v>12961398.927288277</v>
      </c>
      <c r="G76" s="24">
        <f t="shared" ref="G76:H76" si="60">G47+G75</f>
        <v>0</v>
      </c>
      <c r="H76" s="24">
        <f t="shared" si="60"/>
        <v>44541512.584847517</v>
      </c>
    </row>
    <row r="77" spans="1:10" ht="15">
      <c r="A77" s="30" t="s">
        <v>120</v>
      </c>
      <c r="B77" s="40" t="s">
        <v>99</v>
      </c>
      <c r="C77" s="27"/>
      <c r="D77" s="28"/>
      <c r="E77" s="26"/>
      <c r="F77" s="29">
        <f>0.1*F76</f>
        <v>1296139.8927288279</v>
      </c>
      <c r="G77" s="29"/>
      <c r="H77" s="29">
        <f t="shared" ref="H77" si="61">0.1*H76</f>
        <v>4454151.2584847519</v>
      </c>
    </row>
    <row r="78" spans="1:10" ht="15">
      <c r="A78" s="34" t="s">
        <v>121</v>
      </c>
      <c r="B78" s="33" t="s">
        <v>66</v>
      </c>
      <c r="C78" s="21"/>
      <c r="D78" s="22"/>
      <c r="E78" s="26"/>
      <c r="F78" s="24">
        <f>F75+F77+F47</f>
        <v>14257538.820017105</v>
      </c>
      <c r="G78" s="26"/>
      <c r="H78" s="24">
        <f>H75+H77+H47</f>
        <v>48995663.843332268</v>
      </c>
      <c r="J78" s="47"/>
    </row>
    <row r="80" spans="1:10">
      <c r="A80" s="1" t="s">
        <v>78</v>
      </c>
    </row>
    <row r="81" spans="1:8">
      <c r="B81" s="1" t="s">
        <v>81</v>
      </c>
      <c r="F81" s="1" t="s">
        <v>82</v>
      </c>
    </row>
    <row r="83" spans="1:8">
      <c r="B83" s="1" t="s">
        <v>90</v>
      </c>
      <c r="F83" s="1" t="s">
        <v>91</v>
      </c>
    </row>
    <row r="85" spans="1:8">
      <c r="B85" s="1" t="s">
        <v>67</v>
      </c>
      <c r="F85" s="1" t="s">
        <v>83</v>
      </c>
    </row>
    <row r="87" spans="1:8">
      <c r="A87" s="1" t="s">
        <v>79</v>
      </c>
    </row>
    <row r="88" spans="1:8" ht="15">
      <c r="B88" s="1" t="s">
        <v>100</v>
      </c>
      <c r="F88" s="43" t="s">
        <v>126</v>
      </c>
      <c r="H88" s="32"/>
    </row>
    <row r="89" spans="1:8">
      <c r="H89" s="32"/>
    </row>
    <row r="90" spans="1:8">
      <c r="A90" s="1" t="s">
        <v>80</v>
      </c>
    </row>
    <row r="91" spans="1:8">
      <c r="B91" s="1" t="s">
        <v>101</v>
      </c>
      <c r="F91" s="1" t="s">
        <v>125</v>
      </c>
      <c r="H91" s="32"/>
    </row>
    <row r="93" spans="1:8">
      <c r="B93" s="42" t="s">
        <v>123</v>
      </c>
      <c r="F93" s="42" t="s">
        <v>124</v>
      </c>
    </row>
    <row r="94" spans="1:8">
      <c r="A94" s="44"/>
      <c r="B94" s="44"/>
      <c r="C94" s="44"/>
      <c r="D94" s="44"/>
      <c r="H94" s="32"/>
    </row>
  </sheetData>
  <mergeCells count="10">
    <mergeCell ref="A94:D94"/>
    <mergeCell ref="A2:H2"/>
    <mergeCell ref="A4:H4"/>
    <mergeCell ref="F6:H6"/>
    <mergeCell ref="A8:A9"/>
    <mergeCell ref="B8:B9"/>
    <mergeCell ref="E8:F8"/>
    <mergeCell ref="G8:H8"/>
    <mergeCell ref="A3:H3"/>
    <mergeCell ref="A5:H5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</vt:lpstr>
      <vt:lpstr>Гүйцэтгэл!Print_Titles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Ganbaatar</dc:creator>
  <cp:lastModifiedBy>Sudaltmana LLC</cp:lastModifiedBy>
  <cp:lastPrinted>2024-02-27T04:00:44Z</cp:lastPrinted>
  <dcterms:created xsi:type="dcterms:W3CDTF">2022-07-21T01:32:30Z</dcterms:created>
  <dcterms:modified xsi:type="dcterms:W3CDTF">2024-03-19T04:31:40Z</dcterms:modified>
</cp:coreProperties>
</file>