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D745465B-F2F6-4CC6-80D3-05C686160C9F}" xr6:coauthVersionLast="47" xr6:coauthVersionMax="47" xr10:uidLastSave="{00000000-0000-0000-0000-000000000000}"/>
  <bookViews>
    <workbookView xWindow="-1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61" l="1"/>
  <c r="Z29" i="61"/>
  <c r="AB29" i="61" s="1"/>
  <c r="Z25" i="61"/>
  <c r="AB25" i="61" s="1"/>
  <c r="Y18" i="61"/>
  <c r="Z18" i="61" s="1"/>
  <c r="Z21" i="61"/>
  <c r="AB21" i="61" s="1"/>
  <c r="Y26" i="61"/>
  <c r="AA26" i="61" s="1"/>
  <c r="AB26" i="61" s="1"/>
  <c r="Y23" i="61"/>
  <c r="Z23" i="61" s="1"/>
  <c r="Y22" i="61"/>
  <c r="AA22" i="61" s="1"/>
  <c r="AB22" i="61" s="1"/>
  <c r="Y17" i="61"/>
  <c r="Z17" i="61" s="1"/>
  <c r="Y15" i="61"/>
  <c r="AA15" i="61" s="1"/>
  <c r="AB15" i="61" s="1"/>
  <c r="AB16" i="61" s="1"/>
  <c r="Z26" i="61"/>
  <c r="Z27" i="61" s="1"/>
  <c r="X26" i="61"/>
  <c r="X27" i="61" s="1"/>
  <c r="X28" i="61" s="1"/>
  <c r="X23" i="61"/>
  <c r="X22" i="61"/>
  <c r="X24" i="61" s="1"/>
  <c r="X18" i="61"/>
  <c r="X17" i="61"/>
  <c r="X16" i="61"/>
  <c r="X15" i="61"/>
  <c r="V26" i="61"/>
  <c r="V27" i="61" s="1"/>
  <c r="V23" i="61"/>
  <c r="V22" i="61"/>
  <c r="V24" i="61" s="1"/>
  <c r="V18" i="61"/>
  <c r="V17" i="61"/>
  <c r="V19" i="61" s="1"/>
  <c r="V15" i="61"/>
  <c r="V16" i="61" s="1"/>
  <c r="T26" i="61"/>
  <c r="T27" i="61" s="1"/>
  <c r="T23" i="61"/>
  <c r="T22" i="61"/>
  <c r="T24" i="61" s="1"/>
  <c r="T18" i="61"/>
  <c r="T17" i="61"/>
  <c r="T15" i="61"/>
  <c r="T16" i="61" s="1"/>
  <c r="R26" i="61"/>
  <c r="R27" i="61" s="1"/>
  <c r="R23" i="61"/>
  <c r="R22" i="61"/>
  <c r="R24" i="61" s="1"/>
  <c r="R18" i="61"/>
  <c r="R17" i="61"/>
  <c r="R15" i="61"/>
  <c r="R16" i="61" s="1"/>
  <c r="P26" i="61"/>
  <c r="P27" i="61" s="1"/>
  <c r="P23" i="61"/>
  <c r="P22" i="61"/>
  <c r="P24" i="61" s="1"/>
  <c r="P18" i="61"/>
  <c r="P17" i="61"/>
  <c r="P19" i="61" s="1"/>
  <c r="P15" i="61"/>
  <c r="P16" i="61" s="1"/>
  <c r="P20" i="61" s="1"/>
  <c r="N26" i="61"/>
  <c r="N27" i="61" s="1"/>
  <c r="N23" i="61"/>
  <c r="N22" i="61"/>
  <c r="N24" i="61" s="1"/>
  <c r="N18" i="61"/>
  <c r="N17" i="61"/>
  <c r="N19" i="61" s="1"/>
  <c r="N15" i="61"/>
  <c r="N16" i="61" s="1"/>
  <c r="L26" i="61"/>
  <c r="L27" i="61" s="1"/>
  <c r="L23" i="61"/>
  <c r="L22" i="61"/>
  <c r="L24" i="61" s="1"/>
  <c r="L18" i="61"/>
  <c r="L17" i="61"/>
  <c r="L19" i="61" s="1"/>
  <c r="L15" i="61"/>
  <c r="L16" i="61" s="1"/>
  <c r="J26" i="61"/>
  <c r="J27" i="61" s="1"/>
  <c r="J23" i="61"/>
  <c r="J22" i="61"/>
  <c r="J24" i="61" s="1"/>
  <c r="J18" i="61"/>
  <c r="J17" i="61"/>
  <c r="J19" i="61" s="1"/>
  <c r="J15" i="61"/>
  <c r="J16" i="61" s="1"/>
  <c r="H26" i="61"/>
  <c r="H27" i="61" s="1"/>
  <c r="H23" i="61"/>
  <c r="H22" i="61"/>
  <c r="H24" i="61" s="1"/>
  <c r="H18" i="61"/>
  <c r="H17" i="61"/>
  <c r="H19" i="61" s="1"/>
  <c r="H15" i="61"/>
  <c r="H16" i="61" s="1"/>
  <c r="F26" i="61"/>
  <c r="F27" i="61" s="1"/>
  <c r="F23" i="61"/>
  <c r="F22" i="61"/>
  <c r="F18" i="61"/>
  <c r="F17" i="61"/>
  <c r="F15" i="61"/>
  <c r="F19" i="61"/>
  <c r="F16" i="61"/>
  <c r="L20" i="61" l="1"/>
  <c r="AB27" i="61"/>
  <c r="N20" i="61"/>
  <c r="X19" i="61"/>
  <c r="R19" i="61"/>
  <c r="R20" i="61" s="1"/>
  <c r="AA18" i="61"/>
  <c r="AB18" i="61" s="1"/>
  <c r="T19" i="61"/>
  <c r="AA23" i="61"/>
  <c r="AB23" i="61" s="1"/>
  <c r="AB24" i="61" s="1"/>
  <c r="AB28" i="61" s="1"/>
  <c r="Z22" i="61"/>
  <c r="Z24" i="61" s="1"/>
  <c r="Z28" i="61" s="1"/>
  <c r="J20" i="61"/>
  <c r="H20" i="61"/>
  <c r="AA17" i="61"/>
  <c r="AB17" i="61" s="1"/>
  <c r="AB19" i="61" s="1"/>
  <c r="AB20" i="61" s="1"/>
  <c r="Z15" i="61"/>
  <c r="Z16" i="61" s="1"/>
  <c r="X20" i="61"/>
  <c r="X30" i="61" s="1"/>
  <c r="V20" i="61"/>
  <c r="T20" i="61"/>
  <c r="N28" i="61"/>
  <c r="N30" i="61" s="1"/>
  <c r="Z19" i="61"/>
  <c r="V28" i="61"/>
  <c r="T28" i="61"/>
  <c r="R28" i="61"/>
  <c r="P28" i="61"/>
  <c r="P30" i="61" s="1"/>
  <c r="L28" i="61"/>
  <c r="L30" i="61" s="1"/>
  <c r="J28" i="61"/>
  <c r="H28" i="61"/>
  <c r="F20" i="61"/>
  <c r="F24" i="61"/>
  <c r="F28" i="61" s="1"/>
  <c r="T30" i="61" l="1"/>
  <c r="H30" i="61"/>
  <c r="H31" i="61" s="1"/>
  <c r="H32" i="61" s="1"/>
  <c r="J30" i="61"/>
  <c r="V30" i="61"/>
  <c r="R30" i="61"/>
  <c r="AB30" i="61"/>
  <c r="AB31" i="61" s="1"/>
  <c r="AB32" i="61" s="1"/>
  <c r="Z20" i="61"/>
  <c r="Z30" i="61"/>
  <c r="Z31" i="61" s="1"/>
  <c r="Z32" i="61" s="1"/>
  <c r="X31" i="61"/>
  <c r="X32" i="61" s="1"/>
  <c r="V31" i="61"/>
  <c r="V32" i="61" s="1"/>
  <c r="T31" i="61"/>
  <c r="T32" i="61" s="1"/>
  <c r="R31" i="61"/>
  <c r="R32" i="61" s="1"/>
  <c r="P31" i="61"/>
  <c r="P32" i="61" s="1"/>
  <c r="N31" i="61"/>
  <c r="N32" i="61" s="1"/>
  <c r="L31" i="61"/>
  <c r="L32" i="61" s="1"/>
  <c r="J31" i="61"/>
  <c r="J32" i="61" s="1"/>
  <c r="F30" i="61"/>
  <c r="F31" i="61" s="1"/>
  <c r="F32" i="61" s="1"/>
  <c r="E100" i="62" l="1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H57" i="59" l="1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J74" i="60" l="1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F77" i="59" l="1"/>
  <c r="F78" i="59"/>
  <c r="J77" i="59"/>
  <c r="J78" i="59"/>
  <c r="J75" i="60"/>
  <c r="H76" i="59"/>
  <c r="F48" i="60"/>
  <c r="H44" i="60"/>
  <c r="J38" i="60"/>
  <c r="J70" i="60"/>
  <c r="H77" i="59" l="1"/>
  <c r="H78" i="59" s="1"/>
  <c r="H80" i="59" s="1"/>
  <c r="H81" i="59" s="1"/>
  <c r="H48" i="60"/>
  <c r="H60" i="60" s="1"/>
  <c r="H76" i="60" s="1"/>
  <c r="J44" i="60"/>
  <c r="F60" i="60"/>
  <c r="J60" i="60" l="1"/>
  <c r="F76" i="60"/>
  <c r="J48" i="60"/>
  <c r="H77" i="60"/>
  <c r="H78" i="60"/>
  <c r="J76" i="60" l="1"/>
  <c r="F77" i="60"/>
  <c r="J77" i="60" s="1"/>
  <c r="F78" i="60"/>
  <c r="J78" i="60" s="1"/>
</calcChain>
</file>

<file path=xl/sharedStrings.xml><?xml version="1.0" encoding="utf-8"?>
<sst xmlns="http://schemas.openxmlformats.org/spreadsheetml/2006/main" count="628" uniqueCount="261">
  <si>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</si>
  <si>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</si>
  <si>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</si>
  <si>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</si>
  <si>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</si>
  <si>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</si>
  <si>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</si>
  <si>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</si>
  <si>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</si>
  <si>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</si>
  <si>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</si>
  <si>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</si>
  <si>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</si>
  <si>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</si>
  <si>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</si>
  <si>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</si>
  <si>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</si>
  <si>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</si>
  <si>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</si>
  <si>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</si>
  <si>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</si>
  <si>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</si>
  <si>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</si>
  <si>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</si>
  <si>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</si>
  <si>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</si>
  <si>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</si>
  <si>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</si>
  <si>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</si>
  <si>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</si>
  <si>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</si>
  <si>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</si>
  <si>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</si>
  <si>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</si>
  <si>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</si>
  <si>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</si>
  <si>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</si>
  <si>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</si>
  <si>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</si>
  <si>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</si>
  <si>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</si>
  <si>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</si>
  <si>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</si>
  <si>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</si>
  <si>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</si>
  <si>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</si>
  <si>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</si>
  <si>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</si>
  <si>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</si>
  <si>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</si>
  <si>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</si>
  <si>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</si>
  <si>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</si>
  <si>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</si>
  <si>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</si>
  <si>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</si>
  <si>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</si>
  <si>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</si>
  <si>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</si>
  <si>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</si>
  <si>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</si>
  <si>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</si>
  <si>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</si>
  <si>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</si>
  <si>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</si>
  <si>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</si>
  <si>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</si>
  <si>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</si>
  <si>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</si>
  <si>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</si>
  <si>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</si>
  <si>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</si>
  <si>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</si>
  <si>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</si>
  <si>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</si>
  <si>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</si>
  <si>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</si>
  <si>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</si>
  <si>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</si>
  <si>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</si>
  <si>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</si>
  <si>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</si>
  <si>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</si>
  <si>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</si>
  <si>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</si>
  <si>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</si>
  <si>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</si>
  <si>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</si>
  <si>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</si>
  <si>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</si>
  <si>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</si>
  <si>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</si>
  <si>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</si>
  <si>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</si>
  <si>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</si>
  <si>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</si>
  <si>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</si>
  <si>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</si>
  <si>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</si>
  <si>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</si>
  <si>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</si>
  <si>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</si>
  <si>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</si>
  <si>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</si>
  <si>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</si>
  <si>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</si>
  <si>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</si>
  <si>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</si>
  <si>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</si>
  <si>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</si>
  <si>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</si>
  <si>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</si>
  <si>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</si>
  <si>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</si>
  <si>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</si>
  <si>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</si>
  <si>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</si>
  <si>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</si>
  <si>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</si>
  <si>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машин</t>
  </si>
  <si>
    <t>ӨӨРИЙН ХҮЧНИЙ АЖЛЫН ДҮН /I+II+III/</t>
  </si>
  <si>
    <t>т.м</t>
  </si>
  <si>
    <t>Эргийн цэвэрлэгээ</t>
  </si>
  <si>
    <t>Сувгаас авах геохими</t>
  </si>
  <si>
    <t>/Р.Болд-Эрдэнэ/</t>
  </si>
  <si>
    <t>/Х.Ганхуяг/</t>
  </si>
  <si>
    <t>Монолит</t>
  </si>
  <si>
    <t>Аншлиф</t>
  </si>
  <si>
    <t>дээж</t>
  </si>
  <si>
    <t>Палеонтологийн шинжилгээ</t>
  </si>
  <si>
    <t>Палеонтологийн дээж бэлтгэх</t>
  </si>
  <si>
    <t>зүйл</t>
  </si>
  <si>
    <t>Марганц (ААС)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</si>
  <si>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</si>
  <si>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</si>
  <si>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</si>
  <si>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</si>
  <si>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</si>
  <si>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</si>
  <si>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</si>
  <si>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</si>
  <si>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</si>
  <si>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</si>
  <si>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</si>
  <si>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</si>
  <si>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</si>
  <si>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</si>
  <si>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</si>
  <si>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</si>
  <si>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</si>
  <si>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</si>
  <si>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</si>
  <si>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</si>
  <si>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</si>
  <si>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</si>
  <si>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</si>
  <si>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</si>
  <si>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</si>
  <si>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</si>
  <si>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</si>
  <si>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</si>
  <si>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</si>
  <si>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</si>
  <si>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</si>
  <si>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</si>
  <si>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</si>
  <si>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</si>
  <si>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</si>
  <si>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</si>
  <si>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</si>
  <si>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</si>
  <si>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</si>
  <si>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</si>
  <si>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</si>
  <si>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</si>
  <si>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</si>
  <si>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</si>
  <si>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</si>
  <si>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</si>
  <si>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</si>
  <si>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</si>
  <si>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</si>
  <si>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</si>
  <si>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</si>
  <si>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</si>
  <si>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</si>
  <si>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</si>
  <si>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</si>
  <si>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</si>
  <si>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</si>
  <si>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</si>
  <si>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</si>
  <si>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</si>
  <si>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</si>
  <si>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</si>
  <si>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</si>
  <si>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</si>
  <si>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</si>
  <si>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</si>
  <si>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</si>
  <si>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</si>
  <si>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</si>
  <si>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</si>
  <si>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</si>
  <si>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</si>
  <si>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</si>
  <si>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</si>
  <si>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</si>
  <si>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</si>
  <si>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</si>
  <si>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</si>
  <si>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</si>
  <si>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</si>
  <si>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</si>
  <si>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</si>
  <si>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</si>
  <si>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</si>
  <si>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</si>
  <si>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</si>
  <si>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</si>
  <si>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</si>
  <si>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</si>
  <si>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</si>
  <si>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</si>
  <si>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</si>
  <si>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</si>
  <si>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</si>
  <si>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</si>
  <si>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</si>
  <si>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</si>
  <si>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</si>
  <si>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</si>
  <si>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</si>
  <si>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</si>
  <si>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</si>
  <si>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</si>
  <si>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</si>
  <si>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</si>
  <si>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</si>
  <si>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</si>
  <si>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</si>
  <si>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</si>
  <si>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</si>
  <si>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</si>
  <si>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</si>
  <si>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</si>
  <si>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Уул уурхай, хүнд үйлдвэрийн сайдын</t>
  </si>
  <si>
    <t>2022 оны А/87 дугаар тушаалын</t>
  </si>
  <si>
    <t>6 дугаар хавсралт</t>
  </si>
  <si>
    <t>/Б.Мөнхтөр/</t>
  </si>
  <si>
    <t>/Т.Цэрэндулам/</t>
  </si>
  <si>
    <t>2024 оны төсвийн тодотгол</t>
  </si>
  <si>
    <t>Үнэмлэхүй насны шинжилгээний зөрүү</t>
  </si>
  <si>
    <t>Химийн урвалж бүхий чулуун дээж устгах зардал</t>
  </si>
  <si>
    <t>Үлдэгдэл</t>
  </si>
  <si>
    <t>1 сарын гүйцэтгэл</t>
  </si>
  <si>
    <t>2 сарын гүйцэтгэл</t>
  </si>
  <si>
    <t>2024 ОНЫ 03-Р САРЫН АЖЛЫН ГҮЙЦЭТГЭЛ</t>
  </si>
  <si>
    <t>2024 оны 03 дугаар сарын 01-нээс 03 дугаар сарын 31-ний өдөр хүртэл</t>
  </si>
  <si>
    <t>Үндэсний геологийн албаны дарга</t>
  </si>
  <si>
    <t>Үндэсний геологийн албаны ТЗУХ-ийн УТСГХ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</si>
</sst>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4" borderId="3" xfId="8" applyNumberFormat="1" applyFont="1" applyFill="1" applyBorder="1" applyAlignment="1">
      <alignment horizontal="center" vertical="center" wrapText="1"/>
    </xf>
    <xf numFmtId="3" fontId="18" fillId="4" borderId="3" xfId="9" applyNumberFormat="1" applyFont="1" applyFill="1" applyBorder="1" applyAlignment="1">
      <alignment horizontal="center" vertical="center" wrapText="1"/>
    </xf>
    <xf numFmtId="3" fontId="15" fillId="5" borderId="3" xfId="8" applyNumberFormat="1" applyFont="1" applyFill="1" applyBorder="1" applyAlignment="1">
      <alignment horizontal="center" vertical="center"/>
    </xf>
    <xf numFmtId="3" fontId="15" fillId="5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4" fontId="15" fillId="0" borderId="3" xfId="8" applyNumberFormat="1" applyFont="1" applyBorder="1"/>
    <xf numFmtId="3" fontId="19" fillId="4" borderId="3" xfId="8" applyNumberFormat="1" applyFont="1" applyFill="1" applyBorder="1" applyAlignment="1">
      <alignment horizontal="center"/>
    </xf>
    <xf numFmtId="3" fontId="19" fillId="4" borderId="3" xfId="8" applyNumberFormat="1" applyFont="1" applyFill="1" applyBorder="1" applyAlignment="1">
      <alignment horizontal="right"/>
    </xf>
    <xf numFmtId="3" fontId="15" fillId="4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5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4" borderId="3" xfId="8" applyNumberFormat="1" applyFont="1" applyFill="1" applyBorder="1" applyAlignment="1">
      <alignment horizontal="center"/>
    </xf>
    <xf numFmtId="3" fontId="24" fillId="4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8" applyFont="1" applyAlignment="1">
      <alignment horizontal="left"/>
    </xf>
    <xf numFmtId="3" fontId="19" fillId="4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left"/>
    </xf>
    <xf numFmtId="3" fontId="24" fillId="4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3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left"/>
    </xf>
    <xf numFmtId="3" fontId="15" fillId="5" borderId="3" xfId="8" applyNumberFormat="1" applyFont="1" applyFill="1" applyBorder="1" applyAlignment="1">
      <alignment horizontal="center" vertical="center"/>
    </xf>
    <xf numFmtId="3" fontId="18" fillId="4" borderId="3" xfId="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97" t="s">
        <v>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7" t="s">
        <v>65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>
      <c r="A4" s="97" t="s">
        <v>66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8" spans="1:12" ht="15">
      <c r="B8" s="98" t="s">
        <v>71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98" t="s">
        <v>117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97" t="s">
        <v>118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97" t="s">
        <v>81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>
      <c r="A16" s="22" t="s">
        <v>80</v>
      </c>
    </row>
    <row r="17" spans="1:13" ht="41.45" customHeight="1">
      <c r="A17" s="99" t="s">
        <v>49</v>
      </c>
      <c r="B17" s="99" t="s">
        <v>8</v>
      </c>
      <c r="C17" s="100" t="s">
        <v>45</v>
      </c>
      <c r="D17" s="100" t="s">
        <v>46</v>
      </c>
      <c r="E17" s="102" t="s">
        <v>115</v>
      </c>
      <c r="F17" s="102"/>
      <c r="G17" s="103" t="s">
        <v>116</v>
      </c>
      <c r="H17" s="104"/>
      <c r="I17" s="102" t="s">
        <v>115</v>
      </c>
      <c r="J17" s="102"/>
      <c r="K17" s="102" t="s">
        <v>48</v>
      </c>
      <c r="L17" s="102"/>
    </row>
    <row r="18" spans="1:13">
      <c r="A18" s="99"/>
      <c r="B18" s="99"/>
      <c r="C18" s="101"/>
      <c r="D18" s="10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105" t="s">
        <v>83</v>
      </c>
      <c r="L80" s="105"/>
      <c r="M80" s="17"/>
    </row>
    <row r="81" spans="2:12">
      <c r="B81" t="s">
        <v>86</v>
      </c>
      <c r="K81" s="105" t="s">
        <v>84</v>
      </c>
      <c r="L81" s="105"/>
    </row>
    <row r="82" spans="2:12">
      <c r="B82" t="s">
        <v>88</v>
      </c>
      <c r="K82" s="105" t="s">
        <v>85</v>
      </c>
      <c r="L82" s="105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06" t="s">
        <v>67</v>
      </c>
      <c r="L87" s="106"/>
    </row>
    <row r="88" spans="2:12">
      <c r="B88" t="s">
        <v>52</v>
      </c>
      <c r="K88" t="s">
        <v>70</v>
      </c>
    </row>
  </sheetData>
  <mergeCells count="19">
    <mergeCell ref="K80:L80"/>
    <mergeCell ref="K81:L81"/>
    <mergeCell ref="K82:L82"/>
    <mergeCell ref="K87:L87"/>
    <mergeCell ref="I17:J17"/>
    <mergeCell ref="A15:L15"/>
    <mergeCell ref="A17:A18"/>
    <mergeCell ref="B17:B18"/>
    <mergeCell ref="C17:C18"/>
    <mergeCell ref="D17:D18"/>
    <mergeCell ref="E17:F17"/>
    <mergeCell ref="G17:H17"/>
    <mergeCell ref="K17:L17"/>
    <mergeCell ref="A13:L13"/>
    <mergeCell ref="A2:L2"/>
    <mergeCell ref="A3:L3"/>
    <mergeCell ref="A4:L4"/>
    <mergeCell ref="B8:L8"/>
    <mergeCell ref="B10:L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97" t="s">
        <v>64</v>
      </c>
      <c r="B2" s="97"/>
      <c r="C2" s="97"/>
      <c r="D2" s="97"/>
      <c r="E2" s="97"/>
      <c r="F2" s="97"/>
      <c r="G2" s="97"/>
      <c r="H2" s="97"/>
      <c r="I2" s="97"/>
      <c r="J2" s="97"/>
    </row>
    <row r="3" spans="1:10">
      <c r="A3" s="97" t="s">
        <v>65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97" t="s">
        <v>66</v>
      </c>
      <c r="B4" s="97"/>
      <c r="C4" s="97"/>
      <c r="D4" s="97"/>
      <c r="E4" s="97"/>
      <c r="F4" s="97"/>
      <c r="G4" s="97"/>
      <c r="H4" s="97"/>
      <c r="I4" s="97"/>
      <c r="J4" s="97"/>
    </row>
    <row r="8" spans="1:10" ht="15">
      <c r="B8" s="98" t="s">
        <v>71</v>
      </c>
      <c r="C8" s="98"/>
      <c r="D8" s="98"/>
      <c r="E8" s="98"/>
      <c r="F8" s="98"/>
      <c r="G8" s="98"/>
      <c r="H8" s="98"/>
      <c r="I8" s="98"/>
      <c r="J8" s="98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98" t="s">
        <v>107</v>
      </c>
      <c r="C10" s="98"/>
      <c r="D10" s="98"/>
      <c r="E10" s="98"/>
      <c r="F10" s="98"/>
      <c r="G10" s="98"/>
      <c r="H10" s="98"/>
      <c r="I10" s="98"/>
      <c r="J10" s="98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97" t="s">
        <v>108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97" t="s">
        <v>81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0">
      <c r="A16" s="22" t="s">
        <v>80</v>
      </c>
    </row>
    <row r="17" spans="1:11" ht="41.45" customHeight="1">
      <c r="A17" s="99" t="s">
        <v>49</v>
      </c>
      <c r="B17" s="99" t="s">
        <v>8</v>
      </c>
      <c r="C17" s="100" t="s">
        <v>45</v>
      </c>
      <c r="D17" s="100" t="s">
        <v>46</v>
      </c>
      <c r="E17" s="102" t="s">
        <v>115</v>
      </c>
      <c r="F17" s="102"/>
      <c r="G17" s="103" t="s">
        <v>116</v>
      </c>
      <c r="H17" s="104"/>
      <c r="I17" s="102" t="s">
        <v>48</v>
      </c>
      <c r="J17" s="102"/>
    </row>
    <row r="18" spans="1:11">
      <c r="A18" s="99"/>
      <c r="B18" s="99"/>
      <c r="C18" s="101"/>
      <c r="D18" s="10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105" t="s">
        <v>83</v>
      </c>
      <c r="J80" s="105"/>
      <c r="K80" s="17"/>
    </row>
    <row r="81" spans="2:10">
      <c r="B81" t="s">
        <v>86</v>
      </c>
      <c r="H81" s="29">
        <f>H80/1.1</f>
        <v>2165000</v>
      </c>
      <c r="I81" s="105" t="s">
        <v>84</v>
      </c>
      <c r="J81" s="105"/>
    </row>
    <row r="82" spans="2:10">
      <c r="B82" t="s">
        <v>88</v>
      </c>
      <c r="I82" s="105" t="s">
        <v>85</v>
      </c>
      <c r="J82" s="105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06" t="s">
        <v>67</v>
      </c>
      <c r="J87" s="106"/>
    </row>
    <row r="88" spans="2:10">
      <c r="B88" t="s">
        <v>52</v>
      </c>
      <c r="I88" t="s">
        <v>70</v>
      </c>
    </row>
  </sheetData>
  <mergeCells count="18">
    <mergeCell ref="I80:J80"/>
    <mergeCell ref="I81:J81"/>
    <mergeCell ref="I82:J82"/>
    <mergeCell ref="I87:J87"/>
    <mergeCell ref="G17:H17"/>
    <mergeCell ref="A15:J15"/>
    <mergeCell ref="A17:A18"/>
    <mergeCell ref="B17:B18"/>
    <mergeCell ref="C17:C18"/>
    <mergeCell ref="D17:D18"/>
    <mergeCell ref="E17:F17"/>
    <mergeCell ref="I17:J17"/>
    <mergeCell ref="A13:J13"/>
    <mergeCell ref="A2:J2"/>
    <mergeCell ref="A3:J3"/>
    <mergeCell ref="A4:J4"/>
    <mergeCell ref="B8:J8"/>
    <mergeCell ref="B10:J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90" bestFit="1" customWidth="1"/>
    <col min="2" max="2" width="2.375" style="90" customWidth="1"/>
    <col min="3" max="3" width="43.75" style="84" customWidth="1"/>
    <col min="4" max="4" width="7" style="90" customWidth="1"/>
    <col min="5" max="5" width="11.25" style="90" customWidth="1"/>
    <col min="6" max="6" width="12.75" style="58" customWidth="1"/>
    <col min="7" max="7" width="13.125" style="58" customWidth="1"/>
    <col min="8" max="8" width="12.25" style="58" bestFit="1" customWidth="1"/>
    <col min="9" max="16384" width="7.75" style="58"/>
  </cols>
  <sheetData>
    <row r="1" spans="1:8" ht="22.5" customHeight="1">
      <c r="A1" s="117" t="s">
        <v>133</v>
      </c>
      <c r="B1" s="117" t="s">
        <v>134</v>
      </c>
      <c r="C1" s="117"/>
      <c r="D1" s="117" t="s">
        <v>45</v>
      </c>
      <c r="E1" s="117" t="s">
        <v>46</v>
      </c>
      <c r="F1" s="117" t="s">
        <v>135</v>
      </c>
      <c r="G1" s="117"/>
    </row>
    <row r="2" spans="1:8">
      <c r="A2" s="117"/>
      <c r="B2" s="117"/>
      <c r="C2" s="117"/>
      <c r="D2" s="117"/>
      <c r="E2" s="117"/>
      <c r="F2" s="61" t="s">
        <v>136</v>
      </c>
      <c r="G2" s="62" t="s">
        <v>137</v>
      </c>
    </row>
    <row r="3" spans="1:8" ht="11.25">
      <c r="A3" s="63">
        <v>0</v>
      </c>
      <c r="B3" s="116">
        <v>1</v>
      </c>
      <c r="C3" s="116"/>
      <c r="D3" s="63">
        <v>2</v>
      </c>
      <c r="E3" s="63">
        <v>3</v>
      </c>
      <c r="F3" s="63">
        <v>8</v>
      </c>
      <c r="G3" s="64">
        <v>9</v>
      </c>
    </row>
    <row r="4" spans="1:8" ht="11.25">
      <c r="A4" s="65">
        <v>1</v>
      </c>
      <c r="B4" s="109" t="s">
        <v>138</v>
      </c>
      <c r="C4" s="109"/>
      <c r="D4" s="65" t="s">
        <v>72</v>
      </c>
      <c r="E4" s="66">
        <v>56000</v>
      </c>
      <c r="F4" s="67">
        <v>24</v>
      </c>
      <c r="G4" s="67">
        <v>1344000</v>
      </c>
    </row>
    <row r="5" spans="1:8" ht="11.25">
      <c r="A5" s="65">
        <v>2</v>
      </c>
      <c r="B5" s="109" t="s">
        <v>139</v>
      </c>
      <c r="C5" s="109"/>
      <c r="D5" s="65" t="s">
        <v>73</v>
      </c>
      <c r="E5" s="66">
        <v>49000</v>
      </c>
      <c r="F5" s="67">
        <v>30</v>
      </c>
      <c r="G5" s="67">
        <v>1470000</v>
      </c>
    </row>
    <row r="6" spans="1:8" ht="11.25">
      <c r="A6" s="65">
        <v>3</v>
      </c>
      <c r="B6" s="109" t="s">
        <v>140</v>
      </c>
      <c r="C6" s="109"/>
      <c r="D6" s="65" t="s">
        <v>72</v>
      </c>
      <c r="E6" s="66">
        <v>79600</v>
      </c>
      <c r="F6" s="67"/>
      <c r="G6" s="67">
        <v>0</v>
      </c>
    </row>
    <row r="7" spans="1:8" ht="11.25">
      <c r="A7" s="65">
        <v>4</v>
      </c>
      <c r="B7" s="109" t="s">
        <v>74</v>
      </c>
      <c r="C7" s="109"/>
      <c r="D7" s="65" t="s">
        <v>72</v>
      </c>
      <c r="E7" s="66">
        <v>58500</v>
      </c>
      <c r="F7" s="67"/>
      <c r="G7" s="67">
        <v>0</v>
      </c>
    </row>
    <row r="8" spans="1:8" ht="11.25">
      <c r="A8" s="111" t="s">
        <v>141</v>
      </c>
      <c r="B8" s="111"/>
      <c r="C8" s="111"/>
      <c r="D8" s="68"/>
      <c r="E8" s="69"/>
      <c r="F8" s="70"/>
      <c r="G8" s="69">
        <v>2814000</v>
      </c>
    </row>
    <row r="9" spans="1:8" ht="11.25">
      <c r="A9" s="65">
        <v>5</v>
      </c>
      <c r="B9" s="109" t="s">
        <v>142</v>
      </c>
      <c r="C9" s="109"/>
      <c r="D9" s="65" t="s">
        <v>143</v>
      </c>
      <c r="E9" s="66">
        <v>48600</v>
      </c>
      <c r="F9" s="71"/>
      <c r="G9" s="67">
        <v>0</v>
      </c>
    </row>
    <row r="10" spans="1:8" ht="11.25">
      <c r="A10" s="65">
        <f>+A9+1</f>
        <v>6</v>
      </c>
      <c r="B10" s="109" t="s">
        <v>11</v>
      </c>
      <c r="C10" s="109"/>
      <c r="D10" s="65" t="s">
        <v>76</v>
      </c>
      <c r="E10" s="66">
        <v>34000</v>
      </c>
      <c r="F10" s="71"/>
      <c r="G10" s="67">
        <v>0</v>
      </c>
    </row>
    <row r="11" spans="1:8" ht="11.25">
      <c r="A11" s="65">
        <f t="shared" ref="A11:A14" si="0">+A10+1</f>
        <v>7</v>
      </c>
      <c r="B11" s="109" t="s">
        <v>4</v>
      </c>
      <c r="C11" s="109"/>
      <c r="D11" s="65" t="s">
        <v>76</v>
      </c>
      <c r="E11" s="66">
        <v>41000</v>
      </c>
      <c r="F11" s="67">
        <v>61</v>
      </c>
      <c r="G11" s="67">
        <v>2501000</v>
      </c>
    </row>
    <row r="12" spans="1:8" ht="11.25">
      <c r="A12" s="65">
        <f t="shared" si="0"/>
        <v>8</v>
      </c>
      <c r="B12" s="109" t="s">
        <v>12</v>
      </c>
      <c r="C12" s="109"/>
      <c r="D12" s="65" t="s">
        <v>77</v>
      </c>
      <c r="E12" s="66">
        <v>19900</v>
      </c>
      <c r="F12" s="67">
        <v>70</v>
      </c>
      <c r="G12" s="67">
        <v>1393000</v>
      </c>
    </row>
    <row r="13" spans="1:8" ht="11.25">
      <c r="A13" s="65">
        <f t="shared" si="0"/>
        <v>9</v>
      </c>
      <c r="B13" s="109" t="s">
        <v>144</v>
      </c>
      <c r="C13" s="109"/>
      <c r="D13" s="65" t="s">
        <v>77</v>
      </c>
      <c r="E13" s="66">
        <v>4250</v>
      </c>
      <c r="F13" s="67">
        <v>418</v>
      </c>
      <c r="G13" s="67">
        <v>1776500</v>
      </c>
      <c r="H13" s="58" t="s">
        <v>145</v>
      </c>
    </row>
    <row r="14" spans="1:8" ht="11.25">
      <c r="A14" s="65">
        <f t="shared" si="0"/>
        <v>10</v>
      </c>
      <c r="B14" s="109" t="s">
        <v>146</v>
      </c>
      <c r="C14" s="109"/>
      <c r="D14" s="65" t="s">
        <v>77</v>
      </c>
      <c r="E14" s="66">
        <v>5850</v>
      </c>
      <c r="F14" s="67">
        <v>70</v>
      </c>
      <c r="G14" s="67">
        <v>409500</v>
      </c>
    </row>
    <row r="15" spans="1:8" ht="11.25">
      <c r="A15" s="65">
        <f>+A14+1</f>
        <v>11</v>
      </c>
      <c r="B15" s="109" t="s">
        <v>147</v>
      </c>
      <c r="C15" s="109"/>
      <c r="D15" s="65" t="s">
        <v>77</v>
      </c>
      <c r="E15" s="66">
        <v>5850</v>
      </c>
      <c r="F15" s="67">
        <v>500</v>
      </c>
      <c r="G15" s="67">
        <v>2925000</v>
      </c>
    </row>
    <row r="16" spans="1:8" ht="11.25">
      <c r="A16" s="111" t="s">
        <v>148</v>
      </c>
      <c r="B16" s="111"/>
      <c r="C16" s="111"/>
      <c r="D16" s="68"/>
      <c r="E16" s="69"/>
      <c r="F16" s="70"/>
      <c r="G16" s="69">
        <v>9005000</v>
      </c>
    </row>
    <row r="17" spans="1:7" ht="11.25">
      <c r="A17" s="65">
        <f>+A15+1</f>
        <v>12</v>
      </c>
      <c r="B17" s="109" t="s">
        <v>15</v>
      </c>
      <c r="C17" s="109"/>
      <c r="D17" s="65" t="s">
        <v>149</v>
      </c>
      <c r="E17" s="66">
        <v>16500</v>
      </c>
      <c r="F17" s="67">
        <v>249.4</v>
      </c>
      <c r="G17" s="67">
        <v>4115100</v>
      </c>
    </row>
    <row r="18" spans="1:7" ht="11.25">
      <c r="A18" s="65">
        <f>+A17+1</f>
        <v>13</v>
      </c>
      <c r="B18" s="109" t="s">
        <v>150</v>
      </c>
      <c r="C18" s="109"/>
      <c r="D18" s="65" t="s">
        <v>121</v>
      </c>
      <c r="E18" s="66">
        <v>13500</v>
      </c>
      <c r="F18" s="67">
        <v>104.8</v>
      </c>
      <c r="G18" s="67">
        <v>1414800</v>
      </c>
    </row>
    <row r="19" spans="1:7" ht="11.25">
      <c r="A19" s="65">
        <f>+A18+1</f>
        <v>14</v>
      </c>
      <c r="B19" s="109" t="s">
        <v>122</v>
      </c>
      <c r="C19" s="109"/>
      <c r="D19" s="65" t="s">
        <v>121</v>
      </c>
      <c r="E19" s="66">
        <v>9500</v>
      </c>
      <c r="F19" s="67">
        <v>98</v>
      </c>
      <c r="G19" s="67">
        <v>931000</v>
      </c>
    </row>
    <row r="20" spans="1:7" ht="11.25">
      <c r="A20" s="65">
        <f>+A19+1</f>
        <v>15</v>
      </c>
      <c r="B20" s="109" t="s">
        <v>151</v>
      </c>
      <c r="C20" s="109"/>
      <c r="D20" s="65" t="s">
        <v>149</v>
      </c>
      <c r="E20" s="66">
        <v>7500</v>
      </c>
      <c r="F20" s="67">
        <v>381.1</v>
      </c>
      <c r="G20" s="67">
        <v>2858250</v>
      </c>
    </row>
    <row r="21" spans="1:7" ht="11.25">
      <c r="A21" s="65">
        <f>+A20+1</f>
        <v>16</v>
      </c>
      <c r="B21" s="109" t="s">
        <v>152</v>
      </c>
      <c r="C21" s="109"/>
      <c r="D21" s="65" t="s">
        <v>152</v>
      </c>
      <c r="E21" s="66">
        <v>1200</v>
      </c>
      <c r="F21" s="67">
        <v>70</v>
      </c>
      <c r="G21" s="67">
        <v>84000</v>
      </c>
    </row>
    <row r="22" spans="1:7" ht="11.25">
      <c r="A22" s="111" t="s">
        <v>153</v>
      </c>
      <c r="B22" s="111"/>
      <c r="C22" s="111"/>
      <c r="D22" s="68"/>
      <c r="E22" s="69"/>
      <c r="F22" s="70"/>
      <c r="G22" s="69">
        <v>9403150</v>
      </c>
    </row>
    <row r="23" spans="1:7" ht="11.25">
      <c r="A23" s="65">
        <f>+A21+1</f>
        <v>17</v>
      </c>
      <c r="B23" s="109" t="s">
        <v>123</v>
      </c>
      <c r="C23" s="109"/>
      <c r="D23" s="65" t="s">
        <v>77</v>
      </c>
      <c r="E23" s="66">
        <v>6200</v>
      </c>
      <c r="F23" s="67">
        <v>79</v>
      </c>
      <c r="G23" s="67">
        <v>489800</v>
      </c>
    </row>
    <row r="24" spans="1:7" ht="11.25">
      <c r="A24" s="65">
        <f>+A23+1</f>
        <v>18</v>
      </c>
      <c r="B24" s="109" t="s">
        <v>154</v>
      </c>
      <c r="C24" s="109"/>
      <c r="D24" s="65" t="s">
        <v>77</v>
      </c>
      <c r="E24" s="66">
        <v>8200</v>
      </c>
      <c r="F24" s="67">
        <v>77</v>
      </c>
      <c r="G24" s="67">
        <v>631400</v>
      </c>
    </row>
    <row r="25" spans="1:7" ht="11.25">
      <c r="A25" s="65">
        <f>+A24+1</f>
        <v>19</v>
      </c>
      <c r="B25" s="109" t="s">
        <v>155</v>
      </c>
      <c r="C25" s="109"/>
      <c r="D25" s="65" t="s">
        <v>77</v>
      </c>
      <c r="E25" s="66">
        <v>6200</v>
      </c>
      <c r="F25" s="67">
        <v>301</v>
      </c>
      <c r="G25" s="67">
        <v>1866200</v>
      </c>
    </row>
    <row r="26" spans="1:7" ht="11.25">
      <c r="A26" s="65">
        <f>+A25+1</f>
        <v>20</v>
      </c>
      <c r="B26" s="109" t="s">
        <v>156</v>
      </c>
      <c r="C26" s="109"/>
      <c r="D26" s="65" t="s">
        <v>77</v>
      </c>
      <c r="E26" s="66">
        <v>6500</v>
      </c>
      <c r="F26" s="67">
        <v>71</v>
      </c>
      <c r="G26" s="67">
        <v>461500</v>
      </c>
    </row>
    <row r="27" spans="1:7" ht="11.25">
      <c r="A27" s="65">
        <f>+A26+1</f>
        <v>21</v>
      </c>
      <c r="B27" s="109" t="s">
        <v>157</v>
      </c>
      <c r="C27" s="109"/>
      <c r="D27" s="65" t="s">
        <v>77</v>
      </c>
      <c r="E27" s="66">
        <v>14000</v>
      </c>
      <c r="F27" s="67">
        <v>4</v>
      </c>
      <c r="G27" s="67">
        <v>56000</v>
      </c>
    </row>
    <row r="28" spans="1:7" ht="11.25">
      <c r="A28" s="65">
        <f t="shared" ref="A28:A39" si="1">+A27+1</f>
        <v>22</v>
      </c>
      <c r="B28" s="109" t="s">
        <v>158</v>
      </c>
      <c r="C28" s="109"/>
      <c r="D28" s="65" t="s">
        <v>77</v>
      </c>
      <c r="E28" s="66">
        <v>32000</v>
      </c>
      <c r="F28" s="67">
        <v>4</v>
      </c>
      <c r="G28" s="67">
        <v>128000</v>
      </c>
    </row>
    <row r="29" spans="1:7" ht="11.25">
      <c r="A29" s="65">
        <f t="shared" si="1"/>
        <v>23</v>
      </c>
      <c r="B29" s="109" t="s">
        <v>159</v>
      </c>
      <c r="C29" s="109"/>
      <c r="D29" s="65" t="s">
        <v>77</v>
      </c>
      <c r="E29" s="66">
        <v>16000</v>
      </c>
      <c r="F29" s="67">
        <v>4</v>
      </c>
      <c r="G29" s="67">
        <v>64000</v>
      </c>
    </row>
    <row r="30" spans="1:7" ht="11.25">
      <c r="A30" s="65">
        <f t="shared" si="1"/>
        <v>24</v>
      </c>
      <c r="B30" s="109" t="s">
        <v>160</v>
      </c>
      <c r="C30" s="109"/>
      <c r="D30" s="65" t="s">
        <v>77</v>
      </c>
      <c r="E30" s="66">
        <v>5500</v>
      </c>
      <c r="F30" s="67">
        <v>222</v>
      </c>
      <c r="G30" s="67">
        <v>1221000</v>
      </c>
    </row>
    <row r="31" spans="1:7" ht="11.25">
      <c r="A31" s="65">
        <f t="shared" si="1"/>
        <v>25</v>
      </c>
      <c r="B31" s="109" t="s">
        <v>161</v>
      </c>
      <c r="C31" s="109"/>
      <c r="D31" s="65" t="s">
        <v>149</v>
      </c>
      <c r="E31" s="66">
        <v>58000</v>
      </c>
      <c r="F31" s="67">
        <v>5.34</v>
      </c>
      <c r="G31" s="67">
        <v>309720</v>
      </c>
    </row>
    <row r="32" spans="1:7" ht="11.25">
      <c r="A32" s="65">
        <f t="shared" si="1"/>
        <v>26</v>
      </c>
      <c r="B32" s="109" t="s">
        <v>91</v>
      </c>
      <c r="C32" s="109"/>
      <c r="D32" s="65" t="s">
        <v>149</v>
      </c>
      <c r="E32" s="66">
        <v>58000</v>
      </c>
      <c r="F32" s="67">
        <v>1.776</v>
      </c>
      <c r="G32" s="67">
        <v>103008</v>
      </c>
    </row>
    <row r="33" spans="1:7" ht="11.25">
      <c r="A33" s="65">
        <f t="shared" si="1"/>
        <v>27</v>
      </c>
      <c r="B33" s="109" t="s">
        <v>126</v>
      </c>
      <c r="C33" s="109"/>
      <c r="D33" s="65" t="s">
        <v>77</v>
      </c>
      <c r="E33" s="66">
        <v>12000</v>
      </c>
      <c r="F33" s="67">
        <v>4</v>
      </c>
      <c r="G33" s="67">
        <v>48000</v>
      </c>
    </row>
    <row r="34" spans="1:7" ht="11.25">
      <c r="A34" s="65">
        <f t="shared" si="1"/>
        <v>28</v>
      </c>
      <c r="B34" s="109" t="s">
        <v>89</v>
      </c>
      <c r="C34" s="109"/>
      <c r="D34" s="65" t="s">
        <v>77</v>
      </c>
      <c r="E34" s="66">
        <v>6300</v>
      </c>
      <c r="F34" s="67">
        <v>231</v>
      </c>
      <c r="G34" s="67">
        <v>1455300</v>
      </c>
    </row>
    <row r="35" spans="1:7" ht="11.25">
      <c r="A35" s="65">
        <f t="shared" si="1"/>
        <v>29</v>
      </c>
      <c r="B35" s="109" t="s">
        <v>127</v>
      </c>
      <c r="C35" s="109"/>
      <c r="D35" s="65" t="s">
        <v>77</v>
      </c>
      <c r="E35" s="66">
        <v>6300</v>
      </c>
      <c r="F35" s="67">
        <v>10</v>
      </c>
      <c r="G35" s="67">
        <v>63000</v>
      </c>
    </row>
    <row r="36" spans="1:7" ht="11.25">
      <c r="A36" s="65">
        <f t="shared" si="1"/>
        <v>30</v>
      </c>
      <c r="B36" s="109" t="s">
        <v>162</v>
      </c>
      <c r="C36" s="109"/>
      <c r="D36" s="65" t="s">
        <v>77</v>
      </c>
      <c r="E36" s="66">
        <v>7500</v>
      </c>
      <c r="F36" s="67">
        <v>30</v>
      </c>
      <c r="G36" s="67">
        <v>225000</v>
      </c>
    </row>
    <row r="37" spans="1:7" ht="11.25">
      <c r="A37" s="65">
        <f t="shared" si="1"/>
        <v>31</v>
      </c>
      <c r="B37" s="109" t="s">
        <v>163</v>
      </c>
      <c r="C37" s="109"/>
      <c r="D37" s="65" t="s">
        <v>128</v>
      </c>
      <c r="E37" s="66">
        <v>19000</v>
      </c>
      <c r="F37" s="67">
        <v>24</v>
      </c>
      <c r="G37" s="67">
        <v>456000</v>
      </c>
    </row>
    <row r="38" spans="1:7" ht="11.25">
      <c r="A38" s="65">
        <f t="shared" si="1"/>
        <v>32</v>
      </c>
      <c r="B38" s="109" t="s">
        <v>164</v>
      </c>
      <c r="C38" s="109"/>
      <c r="D38" s="65" t="s">
        <v>77</v>
      </c>
      <c r="E38" s="66">
        <v>45000</v>
      </c>
      <c r="F38" s="67">
        <v>3</v>
      </c>
      <c r="G38" s="67">
        <v>135000</v>
      </c>
    </row>
    <row r="39" spans="1:7" ht="11.25">
      <c r="A39" s="65">
        <f t="shared" si="1"/>
        <v>33</v>
      </c>
      <c r="B39" s="109" t="s">
        <v>165</v>
      </c>
      <c r="C39" s="109"/>
      <c r="D39" s="65" t="s">
        <v>77</v>
      </c>
      <c r="E39" s="66">
        <v>6000</v>
      </c>
      <c r="F39" s="67">
        <v>10</v>
      </c>
      <c r="G39" s="67">
        <v>60000</v>
      </c>
    </row>
    <row r="40" spans="1:7" ht="11.25">
      <c r="A40" s="111" t="s">
        <v>166</v>
      </c>
      <c r="B40" s="111"/>
      <c r="C40" s="111"/>
      <c r="D40" s="68"/>
      <c r="E40" s="69"/>
      <c r="F40" s="70"/>
      <c r="G40" s="69">
        <v>7772928</v>
      </c>
    </row>
    <row r="41" spans="1:7" ht="11.25">
      <c r="A41" s="65">
        <f>+A39+1</f>
        <v>34</v>
      </c>
      <c r="B41" s="114" t="s">
        <v>167</v>
      </c>
      <c r="C41" s="114"/>
      <c r="D41" s="65" t="s">
        <v>76</v>
      </c>
      <c r="E41" s="66">
        <v>15000</v>
      </c>
      <c r="F41" s="67"/>
      <c r="G41" s="67">
        <v>0</v>
      </c>
    </row>
    <row r="42" spans="1:7" ht="11.25">
      <c r="A42" s="65">
        <f t="shared" ref="A42:A45" si="2">+A41+1</f>
        <v>35</v>
      </c>
      <c r="B42" s="114" t="s">
        <v>168</v>
      </c>
      <c r="C42" s="114"/>
      <c r="D42" s="65" t="s">
        <v>76</v>
      </c>
      <c r="E42" s="66">
        <v>30000</v>
      </c>
      <c r="F42" s="67">
        <v>320</v>
      </c>
      <c r="G42" s="67">
        <v>9600000</v>
      </c>
    </row>
    <row r="43" spans="1:7" ht="11.25">
      <c r="A43" s="65">
        <f t="shared" si="2"/>
        <v>36</v>
      </c>
      <c r="B43" s="114" t="s">
        <v>169</v>
      </c>
      <c r="C43" s="114"/>
      <c r="D43" s="65" t="s">
        <v>76</v>
      </c>
      <c r="E43" s="66">
        <v>15000</v>
      </c>
      <c r="F43" s="67"/>
      <c r="G43" s="67">
        <v>0</v>
      </c>
    </row>
    <row r="44" spans="1:7" ht="11.25">
      <c r="A44" s="65">
        <f t="shared" si="2"/>
        <v>37</v>
      </c>
      <c r="B44" s="114" t="s">
        <v>170</v>
      </c>
      <c r="C44" s="114"/>
      <c r="D44" s="65" t="s">
        <v>76</v>
      </c>
      <c r="E44" s="66">
        <v>15000</v>
      </c>
      <c r="F44" s="67">
        <v>320</v>
      </c>
      <c r="G44" s="67">
        <v>4800000</v>
      </c>
    </row>
    <row r="45" spans="1:7" ht="11.25">
      <c r="A45" s="65">
        <f t="shared" si="2"/>
        <v>38</v>
      </c>
      <c r="B45" s="114" t="s">
        <v>171</v>
      </c>
      <c r="C45" s="114"/>
      <c r="D45" s="65" t="s">
        <v>76</v>
      </c>
      <c r="E45" s="66">
        <v>300000</v>
      </c>
      <c r="F45" s="67">
        <v>50</v>
      </c>
      <c r="G45" s="67">
        <v>15000000</v>
      </c>
    </row>
    <row r="46" spans="1:7" ht="11.25">
      <c r="A46" s="65">
        <f>+A45+1</f>
        <v>39</v>
      </c>
      <c r="B46" s="114" t="s">
        <v>172</v>
      </c>
      <c r="C46" s="114"/>
      <c r="D46" s="65" t="s">
        <v>76</v>
      </c>
      <c r="E46" s="66">
        <v>700000</v>
      </c>
      <c r="F46" s="67">
        <v>5</v>
      </c>
      <c r="G46" s="67">
        <v>3500000</v>
      </c>
    </row>
    <row r="47" spans="1:7" ht="11.25">
      <c r="A47" s="68"/>
      <c r="B47" s="115" t="s">
        <v>173</v>
      </c>
      <c r="C47" s="115"/>
      <c r="D47" s="68"/>
      <c r="E47" s="69"/>
      <c r="F47" s="70"/>
      <c r="G47" s="69">
        <v>32900000</v>
      </c>
    </row>
    <row r="48" spans="1:7" ht="11.25">
      <c r="A48" s="108" t="s">
        <v>174</v>
      </c>
      <c r="B48" s="108"/>
      <c r="C48" s="108"/>
      <c r="D48" s="72"/>
      <c r="E48" s="73"/>
      <c r="F48" s="74"/>
      <c r="G48" s="73">
        <v>59081078</v>
      </c>
    </row>
    <row r="49" spans="1:7" ht="11.25">
      <c r="A49" s="65">
        <f>+A46+1</f>
        <v>40</v>
      </c>
      <c r="B49" s="109" t="s">
        <v>20</v>
      </c>
      <c r="C49" s="109"/>
      <c r="D49" s="65" t="s">
        <v>73</v>
      </c>
      <c r="E49" s="75">
        <v>50000</v>
      </c>
      <c r="F49" s="67">
        <v>30</v>
      </c>
      <c r="G49" s="67">
        <v>1500000</v>
      </c>
    </row>
    <row r="50" spans="1:7" ht="11.25">
      <c r="A50" s="65">
        <f>+A49+1</f>
        <v>41</v>
      </c>
      <c r="B50" s="109" t="s">
        <v>21</v>
      </c>
      <c r="C50" s="109"/>
      <c r="D50" s="65" t="s">
        <v>73</v>
      </c>
      <c r="E50" s="75">
        <v>35000</v>
      </c>
      <c r="F50" s="67">
        <v>40</v>
      </c>
      <c r="G50" s="67">
        <v>1400000</v>
      </c>
    </row>
    <row r="51" spans="1:7" ht="11.25">
      <c r="A51" s="65">
        <f>+A50+1</f>
        <v>42</v>
      </c>
      <c r="B51" s="109" t="s">
        <v>6</v>
      </c>
      <c r="C51" s="109"/>
      <c r="D51" s="65" t="s">
        <v>72</v>
      </c>
      <c r="E51" s="66">
        <v>54800</v>
      </c>
      <c r="F51" s="67">
        <v>858</v>
      </c>
      <c r="G51" s="67">
        <v>47018400</v>
      </c>
    </row>
    <row r="52" spans="1:7" ht="11.25">
      <c r="A52" s="65">
        <v>43</v>
      </c>
      <c r="B52" s="109" t="s">
        <v>175</v>
      </c>
      <c r="C52" s="109"/>
      <c r="D52" s="65" t="s">
        <v>72</v>
      </c>
      <c r="E52" s="66">
        <v>17000</v>
      </c>
      <c r="F52" s="67">
        <v>3559</v>
      </c>
      <c r="G52" s="67">
        <v>60503000</v>
      </c>
    </row>
    <row r="53" spans="1:7" ht="11.25">
      <c r="A53" s="65">
        <v>44</v>
      </c>
      <c r="B53" s="109" t="s">
        <v>176</v>
      </c>
      <c r="C53" s="109"/>
      <c r="D53" s="65" t="s">
        <v>177</v>
      </c>
      <c r="E53" s="66">
        <v>8000</v>
      </c>
      <c r="F53" s="67"/>
      <c r="G53" s="67">
        <v>0</v>
      </c>
    </row>
    <row r="54" spans="1:7" ht="11.25">
      <c r="A54" s="111" t="s">
        <v>178</v>
      </c>
      <c r="B54" s="111"/>
      <c r="C54" s="111"/>
      <c r="D54" s="68"/>
      <c r="E54" s="76"/>
      <c r="F54" s="70"/>
      <c r="G54" s="69">
        <v>110421400</v>
      </c>
    </row>
    <row r="55" spans="1:7" ht="11.25">
      <c r="A55" s="65">
        <f>+A53+1</f>
        <v>45</v>
      </c>
      <c r="B55" s="109" t="s">
        <v>179</v>
      </c>
      <c r="C55" s="109"/>
      <c r="D55" s="65" t="s">
        <v>96</v>
      </c>
      <c r="E55" s="75">
        <v>500</v>
      </c>
      <c r="F55" s="67">
        <v>8940</v>
      </c>
      <c r="G55" s="67">
        <v>4470000</v>
      </c>
    </row>
    <row r="56" spans="1:7" ht="11.25">
      <c r="A56" s="65">
        <f>+A55+1</f>
        <v>46</v>
      </c>
      <c r="B56" s="109" t="s">
        <v>180</v>
      </c>
      <c r="C56" s="109"/>
      <c r="D56" s="65" t="s">
        <v>96</v>
      </c>
      <c r="E56" s="75">
        <v>500</v>
      </c>
      <c r="F56" s="67">
        <v>3893</v>
      </c>
      <c r="G56" s="67">
        <v>1946500</v>
      </c>
    </row>
    <row r="57" spans="1:7" ht="11.25">
      <c r="A57" s="65">
        <f t="shared" ref="A57:A60" si="3">+A56+1</f>
        <v>47</v>
      </c>
      <c r="B57" s="109" t="s">
        <v>181</v>
      </c>
      <c r="C57" s="109"/>
      <c r="D57" s="65" t="s">
        <v>96</v>
      </c>
      <c r="E57" s="75">
        <v>500</v>
      </c>
      <c r="F57" s="67">
        <v>6777</v>
      </c>
      <c r="G57" s="67">
        <v>3388500</v>
      </c>
    </row>
    <row r="58" spans="1:7" ht="11.25">
      <c r="A58" s="65">
        <f t="shared" si="3"/>
        <v>48</v>
      </c>
      <c r="B58" s="109" t="s">
        <v>182</v>
      </c>
      <c r="C58" s="109"/>
      <c r="D58" s="65" t="s">
        <v>96</v>
      </c>
      <c r="E58" s="75">
        <v>500</v>
      </c>
      <c r="F58" s="67">
        <v>23302</v>
      </c>
      <c r="G58" s="67">
        <v>11651000</v>
      </c>
    </row>
    <row r="59" spans="1:7" ht="11.25">
      <c r="A59" s="65">
        <f t="shared" si="3"/>
        <v>49</v>
      </c>
      <c r="B59" s="109" t="s">
        <v>183</v>
      </c>
      <c r="C59" s="109"/>
      <c r="D59" s="65" t="s">
        <v>76</v>
      </c>
      <c r="E59" s="75">
        <v>600</v>
      </c>
      <c r="F59" s="67">
        <v>6674</v>
      </c>
      <c r="G59" s="67">
        <v>4004400</v>
      </c>
    </row>
    <row r="60" spans="1:7" ht="11.25">
      <c r="A60" s="65">
        <f t="shared" si="3"/>
        <v>50</v>
      </c>
      <c r="B60" s="109" t="s">
        <v>184</v>
      </c>
      <c r="C60" s="109"/>
      <c r="D60" s="65" t="s">
        <v>76</v>
      </c>
      <c r="E60" s="75">
        <v>600</v>
      </c>
      <c r="F60" s="67">
        <v>26</v>
      </c>
      <c r="G60" s="67">
        <v>15600</v>
      </c>
    </row>
    <row r="61" spans="1:7" ht="11.25">
      <c r="A61" s="111" t="s">
        <v>185</v>
      </c>
      <c r="B61" s="111"/>
      <c r="C61" s="111"/>
      <c r="D61" s="68"/>
      <c r="E61" s="76"/>
      <c r="F61" s="70"/>
      <c r="G61" s="69">
        <v>25476000</v>
      </c>
    </row>
    <row r="62" spans="1:7" ht="11.25">
      <c r="A62" s="65">
        <f>+A60+1</f>
        <v>51</v>
      </c>
      <c r="B62" s="109" t="s">
        <v>186</v>
      </c>
      <c r="C62" s="109"/>
      <c r="D62" s="65" t="s">
        <v>119</v>
      </c>
      <c r="E62" s="66">
        <v>97500</v>
      </c>
      <c r="F62" s="67">
        <v>1</v>
      </c>
      <c r="G62" s="67">
        <v>97500</v>
      </c>
    </row>
    <row r="63" spans="1:7" ht="11.25">
      <c r="A63" s="65">
        <f t="shared" ref="A63:A64" si="4">+A62+1</f>
        <v>52</v>
      </c>
      <c r="B63" s="109" t="s">
        <v>187</v>
      </c>
      <c r="C63" s="109"/>
      <c r="D63" s="65" t="s">
        <v>119</v>
      </c>
      <c r="E63" s="66">
        <v>182100</v>
      </c>
      <c r="F63" s="67">
        <v>1</v>
      </c>
      <c r="G63" s="67">
        <v>182100</v>
      </c>
    </row>
    <row r="64" spans="1:7" ht="11.25">
      <c r="A64" s="65">
        <f t="shared" si="4"/>
        <v>53</v>
      </c>
      <c r="B64" s="109" t="s">
        <v>188</v>
      </c>
      <c r="C64" s="109"/>
      <c r="D64" s="65" t="s">
        <v>119</v>
      </c>
      <c r="E64" s="66">
        <v>137500</v>
      </c>
      <c r="F64" s="67">
        <v>1</v>
      </c>
      <c r="G64" s="67">
        <v>137500</v>
      </c>
    </row>
    <row r="65" spans="1:10" ht="11.25">
      <c r="A65" s="111" t="s">
        <v>189</v>
      </c>
      <c r="B65" s="111"/>
      <c r="C65" s="111"/>
      <c r="D65" s="68"/>
      <c r="E65" s="69"/>
      <c r="F65" s="70"/>
      <c r="G65" s="69">
        <v>417100</v>
      </c>
      <c r="J65" s="77"/>
    </row>
    <row r="66" spans="1:10" ht="11.25">
      <c r="A66" s="108" t="s">
        <v>190</v>
      </c>
      <c r="B66" s="108"/>
      <c r="C66" s="108"/>
      <c r="D66" s="72"/>
      <c r="E66" s="73"/>
      <c r="F66" s="74"/>
      <c r="G66" s="73">
        <v>198209578</v>
      </c>
    </row>
    <row r="67" spans="1:10" ht="11.25">
      <c r="A67" s="65">
        <f>+A64+1</f>
        <v>54</v>
      </c>
      <c r="B67" s="109" t="s">
        <v>191</v>
      </c>
      <c r="C67" s="109"/>
      <c r="D67" s="65" t="s">
        <v>77</v>
      </c>
      <c r="E67" s="66">
        <f>29000-29000*0.2</f>
        <v>23200</v>
      </c>
      <c r="F67" s="67">
        <v>4</v>
      </c>
      <c r="G67" s="67">
        <v>92800</v>
      </c>
    </row>
    <row r="68" spans="1:10" ht="11.25">
      <c r="A68" s="65">
        <f>+A67+1</f>
        <v>55</v>
      </c>
      <c r="B68" s="109" t="s">
        <v>192</v>
      </c>
      <c r="C68" s="109"/>
      <c r="D68" s="65" t="s">
        <v>77</v>
      </c>
      <c r="E68" s="66">
        <v>11818</v>
      </c>
      <c r="F68" s="67">
        <v>292</v>
      </c>
      <c r="G68" s="67">
        <v>3450856</v>
      </c>
    </row>
    <row r="69" spans="1:10" ht="11.25">
      <c r="A69" s="65">
        <f t="shared" ref="A69:A70" si="5">+A68+1</f>
        <v>56</v>
      </c>
      <c r="B69" s="109" t="s">
        <v>193</v>
      </c>
      <c r="C69" s="109"/>
      <c r="D69" s="65" t="s">
        <v>77</v>
      </c>
      <c r="E69" s="66">
        <v>30000</v>
      </c>
      <c r="F69" s="67">
        <v>3</v>
      </c>
      <c r="G69" s="67">
        <v>90000</v>
      </c>
    </row>
    <row r="70" spans="1:10" ht="11.25">
      <c r="A70" s="65">
        <f t="shared" si="5"/>
        <v>57</v>
      </c>
      <c r="B70" s="109" t="s">
        <v>194</v>
      </c>
      <c r="C70" s="109"/>
      <c r="D70" s="65" t="s">
        <v>77</v>
      </c>
      <c r="E70" s="66">
        <v>50000</v>
      </c>
      <c r="F70" s="67">
        <v>18</v>
      </c>
      <c r="G70" s="67">
        <v>900000</v>
      </c>
    </row>
    <row r="71" spans="1:10" ht="11.25">
      <c r="A71" s="111" t="s">
        <v>195</v>
      </c>
      <c r="B71" s="111"/>
      <c r="C71" s="111"/>
      <c r="D71" s="68"/>
      <c r="E71" s="69"/>
      <c r="F71" s="70"/>
      <c r="G71" s="69">
        <v>4533656</v>
      </c>
    </row>
    <row r="72" spans="1:10" ht="11.25">
      <c r="A72" s="65">
        <f>+A70+1</f>
        <v>58</v>
      </c>
      <c r="B72" s="109" t="s">
        <v>63</v>
      </c>
      <c r="C72" s="109"/>
      <c r="D72" s="65" t="s">
        <v>77</v>
      </c>
      <c r="E72" s="66">
        <v>16000</v>
      </c>
      <c r="F72" s="67">
        <v>231</v>
      </c>
      <c r="G72" s="67">
        <v>3696000</v>
      </c>
    </row>
    <row r="73" spans="1:10" ht="11.25">
      <c r="A73" s="65">
        <f>+A72+1</f>
        <v>59</v>
      </c>
      <c r="B73" s="109" t="s">
        <v>106</v>
      </c>
      <c r="C73" s="109"/>
      <c r="D73" s="65" t="s">
        <v>77</v>
      </c>
      <c r="E73" s="66">
        <f>12000-12000*0.2</f>
        <v>9600</v>
      </c>
      <c r="F73" s="67">
        <v>231</v>
      </c>
      <c r="G73" s="67">
        <v>2217600</v>
      </c>
    </row>
    <row r="74" spans="1:10" ht="11.25">
      <c r="A74" s="65">
        <f t="shared" ref="A74:A76" si="6">+A73+1</f>
        <v>60</v>
      </c>
      <c r="B74" s="109" t="s">
        <v>196</v>
      </c>
      <c r="C74" s="109"/>
      <c r="D74" s="65" t="s">
        <v>77</v>
      </c>
      <c r="E74" s="66">
        <f>13000-13000*0.2</f>
        <v>10400</v>
      </c>
      <c r="F74" s="67">
        <v>50</v>
      </c>
      <c r="G74" s="67">
        <v>520000</v>
      </c>
    </row>
    <row r="75" spans="1:10" ht="11.25">
      <c r="A75" s="65">
        <f t="shared" si="6"/>
        <v>61</v>
      </c>
      <c r="B75" s="109" t="s">
        <v>197</v>
      </c>
      <c r="C75" s="109"/>
      <c r="D75" s="65" t="s">
        <v>77</v>
      </c>
      <c r="E75" s="66">
        <f>27000-27000*0.2</f>
        <v>21600</v>
      </c>
      <c r="F75" s="67">
        <v>10</v>
      </c>
      <c r="G75" s="67">
        <v>216000</v>
      </c>
    </row>
    <row r="76" spans="1:10" ht="11.25">
      <c r="A76" s="65">
        <f t="shared" si="6"/>
        <v>62</v>
      </c>
      <c r="B76" s="109" t="s">
        <v>198</v>
      </c>
      <c r="C76" s="109"/>
      <c r="D76" s="65" t="s">
        <v>77</v>
      </c>
      <c r="E76" s="66">
        <f>13000-13000*0.2</f>
        <v>10400</v>
      </c>
      <c r="F76" s="67">
        <v>10</v>
      </c>
      <c r="G76" s="67">
        <v>104000</v>
      </c>
    </row>
    <row r="77" spans="1:10" ht="11.25">
      <c r="A77" s="111" t="s">
        <v>199</v>
      </c>
      <c r="B77" s="111"/>
      <c r="C77" s="111"/>
      <c r="D77" s="68"/>
      <c r="E77" s="69"/>
      <c r="F77" s="70"/>
      <c r="G77" s="69">
        <v>6753600</v>
      </c>
    </row>
    <row r="78" spans="1:10" ht="11.25">
      <c r="A78" s="65">
        <f>+A76+1</f>
        <v>63</v>
      </c>
      <c r="B78" s="109" t="s">
        <v>200</v>
      </c>
      <c r="C78" s="109"/>
      <c r="D78" s="65" t="s">
        <v>77</v>
      </c>
      <c r="E78" s="66">
        <v>21540</v>
      </c>
      <c r="F78" s="67">
        <v>796</v>
      </c>
      <c r="G78" s="67">
        <v>17145840</v>
      </c>
    </row>
    <row r="79" spans="1:10" ht="11.25">
      <c r="A79" s="65">
        <f>+A78+1</f>
        <v>64</v>
      </c>
      <c r="B79" s="109" t="s">
        <v>201</v>
      </c>
      <c r="C79" s="109"/>
      <c r="D79" s="65" t="s">
        <v>77</v>
      </c>
      <c r="E79" s="66">
        <v>14910</v>
      </c>
      <c r="F79" s="67">
        <v>580</v>
      </c>
      <c r="G79" s="67">
        <v>8647800</v>
      </c>
    </row>
    <row r="80" spans="1:10" ht="11.25">
      <c r="A80" s="65">
        <f t="shared" ref="A80:A96" si="7">+A79+1</f>
        <v>65</v>
      </c>
      <c r="B80" s="109" t="s">
        <v>202</v>
      </c>
      <c r="C80" s="109"/>
      <c r="D80" s="65" t="s">
        <v>77</v>
      </c>
      <c r="E80" s="66">
        <f>45000-45000*30%</f>
        <v>31500</v>
      </c>
      <c r="F80" s="67">
        <v>71</v>
      </c>
      <c r="G80" s="67">
        <v>2236500</v>
      </c>
    </row>
    <row r="81" spans="1:9" ht="11.25">
      <c r="A81" s="65">
        <f t="shared" si="7"/>
        <v>66</v>
      </c>
      <c r="B81" s="109" t="s">
        <v>203</v>
      </c>
      <c r="C81" s="109"/>
      <c r="D81" s="65" t="s">
        <v>77</v>
      </c>
      <c r="E81" s="66">
        <f>29500*0.8</f>
        <v>23600</v>
      </c>
      <c r="F81" s="67">
        <v>30</v>
      </c>
      <c r="G81" s="67">
        <v>708000</v>
      </c>
    </row>
    <row r="82" spans="1:9" ht="11.25">
      <c r="A82" s="65">
        <f t="shared" si="7"/>
        <v>67</v>
      </c>
      <c r="B82" s="109" t="s">
        <v>204</v>
      </c>
      <c r="C82" s="109"/>
      <c r="D82" s="65" t="s">
        <v>77</v>
      </c>
      <c r="E82" s="66">
        <v>27676</v>
      </c>
      <c r="F82" s="67">
        <v>30</v>
      </c>
      <c r="G82" s="67">
        <v>830280</v>
      </c>
      <c r="H82" s="78"/>
    </row>
    <row r="83" spans="1:9" ht="11.45" customHeight="1">
      <c r="A83" s="65">
        <f t="shared" si="7"/>
        <v>68</v>
      </c>
      <c r="B83" s="112" t="s">
        <v>205</v>
      </c>
      <c r="C83" s="79" t="s">
        <v>206</v>
      </c>
      <c r="D83" s="65" t="s">
        <v>77</v>
      </c>
      <c r="E83" s="66">
        <f>23000-23000*0.2</f>
        <v>18400</v>
      </c>
      <c r="F83" s="67">
        <v>30</v>
      </c>
      <c r="G83" s="67">
        <v>552000</v>
      </c>
    </row>
    <row r="84" spans="1:9" ht="11.25">
      <c r="A84" s="65">
        <f t="shared" si="7"/>
        <v>69</v>
      </c>
      <c r="B84" s="112"/>
      <c r="C84" s="79" t="s">
        <v>207</v>
      </c>
      <c r="D84" s="65" t="s">
        <v>77</v>
      </c>
      <c r="E84" s="66">
        <f>18000-18000*0.2</f>
        <v>14400</v>
      </c>
      <c r="F84" s="67">
        <v>158</v>
      </c>
      <c r="G84" s="67">
        <v>2275200</v>
      </c>
    </row>
    <row r="85" spans="1:9" ht="11.25">
      <c r="A85" s="65">
        <f t="shared" si="7"/>
        <v>70</v>
      </c>
      <c r="B85" s="112"/>
      <c r="C85" s="79" t="s">
        <v>208</v>
      </c>
      <c r="D85" s="65" t="s">
        <v>77</v>
      </c>
      <c r="E85" s="66">
        <v>8000</v>
      </c>
      <c r="F85" s="67"/>
      <c r="G85" s="67">
        <v>0</v>
      </c>
      <c r="H85" s="80"/>
    </row>
    <row r="86" spans="1:9" ht="11.25">
      <c r="A86" s="65">
        <f t="shared" si="7"/>
        <v>71</v>
      </c>
      <c r="B86" s="112"/>
      <c r="C86" s="79" t="s">
        <v>209</v>
      </c>
      <c r="D86" s="65" t="s">
        <v>77</v>
      </c>
      <c r="E86" s="66">
        <v>8000</v>
      </c>
      <c r="F86" s="67">
        <v>6</v>
      </c>
      <c r="G86" s="67">
        <v>48000</v>
      </c>
    </row>
    <row r="87" spans="1:9" ht="11.25">
      <c r="A87" s="65">
        <f t="shared" si="7"/>
        <v>72</v>
      </c>
      <c r="B87" s="112"/>
      <c r="C87" s="79" t="s">
        <v>210</v>
      </c>
      <c r="D87" s="65" t="s">
        <v>77</v>
      </c>
      <c r="E87" s="66">
        <v>8000</v>
      </c>
      <c r="F87" s="67">
        <v>10</v>
      </c>
      <c r="G87" s="67">
        <v>80000</v>
      </c>
    </row>
    <row r="88" spans="1:9" ht="11.25">
      <c r="A88" s="65">
        <f t="shared" si="7"/>
        <v>73</v>
      </c>
      <c r="B88" s="112"/>
      <c r="C88" s="79" t="s">
        <v>211</v>
      </c>
      <c r="D88" s="65" t="s">
        <v>77</v>
      </c>
      <c r="E88" s="66">
        <v>8000</v>
      </c>
      <c r="F88" s="67">
        <v>60</v>
      </c>
      <c r="G88" s="67">
        <v>480000</v>
      </c>
    </row>
    <row r="89" spans="1:9" ht="11.25">
      <c r="A89" s="65">
        <f t="shared" si="7"/>
        <v>74</v>
      </c>
      <c r="B89" s="112"/>
      <c r="C89" s="79" t="s">
        <v>212</v>
      </c>
      <c r="D89" s="65" t="s">
        <v>77</v>
      </c>
      <c r="E89" s="66">
        <v>8000</v>
      </c>
      <c r="F89" s="67">
        <v>20</v>
      </c>
      <c r="G89" s="67">
        <v>160000</v>
      </c>
    </row>
    <row r="90" spans="1:9" ht="11.25">
      <c r="A90" s="65">
        <f t="shared" si="7"/>
        <v>75</v>
      </c>
      <c r="B90" s="112"/>
      <c r="C90" s="79" t="s">
        <v>213</v>
      </c>
      <c r="D90" s="65" t="s">
        <v>77</v>
      </c>
      <c r="E90" s="66">
        <f>23000-23000*0.2</f>
        <v>18400</v>
      </c>
      <c r="F90" s="67">
        <v>5</v>
      </c>
      <c r="G90" s="67">
        <v>92000</v>
      </c>
      <c r="I90" s="77"/>
    </row>
    <row r="91" spans="1:9" ht="11.25">
      <c r="A91" s="65">
        <f t="shared" si="7"/>
        <v>76</v>
      </c>
      <c r="B91" s="112"/>
      <c r="C91" s="79" t="s">
        <v>214</v>
      </c>
      <c r="D91" s="65" t="s">
        <v>77</v>
      </c>
      <c r="E91" s="66">
        <v>24000</v>
      </c>
      <c r="F91" s="67">
        <v>0</v>
      </c>
      <c r="G91" s="67">
        <v>0</v>
      </c>
      <c r="I91" s="77"/>
    </row>
    <row r="92" spans="1:9" ht="11.25">
      <c r="A92" s="65">
        <f t="shared" si="7"/>
        <v>77</v>
      </c>
      <c r="B92" s="112"/>
      <c r="C92" s="79" t="s">
        <v>215</v>
      </c>
      <c r="D92" s="65" t="s">
        <v>77</v>
      </c>
      <c r="E92" s="66">
        <v>8000</v>
      </c>
      <c r="F92" s="67">
        <v>5</v>
      </c>
      <c r="G92" s="67">
        <v>40000</v>
      </c>
      <c r="I92" s="77"/>
    </row>
    <row r="93" spans="1:9" ht="11.25">
      <c r="A93" s="65">
        <f t="shared" si="7"/>
        <v>78</v>
      </c>
      <c r="B93" s="112"/>
      <c r="C93" s="79" t="s">
        <v>216</v>
      </c>
      <c r="D93" s="65" t="s">
        <v>77</v>
      </c>
      <c r="E93" s="66">
        <v>16000</v>
      </c>
      <c r="F93" s="67">
        <v>10</v>
      </c>
      <c r="G93" s="67">
        <v>160000</v>
      </c>
      <c r="I93" s="77"/>
    </row>
    <row r="94" spans="1:9" ht="11.25">
      <c r="A94" s="65">
        <f t="shared" si="7"/>
        <v>79</v>
      </c>
      <c r="B94" s="112"/>
      <c r="C94" s="79" t="s">
        <v>132</v>
      </c>
      <c r="D94" s="65" t="s">
        <v>77</v>
      </c>
      <c r="E94" s="66">
        <f>8000-8000*0.2</f>
        <v>6400</v>
      </c>
      <c r="F94" s="67">
        <v>10</v>
      </c>
      <c r="G94" s="67">
        <v>64000</v>
      </c>
    </row>
    <row r="95" spans="1:9" ht="11.25">
      <c r="A95" s="65">
        <f t="shared" si="7"/>
        <v>80</v>
      </c>
      <c r="B95" s="112"/>
      <c r="C95" s="79" t="s">
        <v>217</v>
      </c>
      <c r="D95" s="65" t="s">
        <v>77</v>
      </c>
      <c r="E95" s="66">
        <f>(34000+24500+38000+51000+36000)*0.7</f>
        <v>128449.99999999999</v>
      </c>
      <c r="F95" s="67">
        <v>0</v>
      </c>
      <c r="G95" s="67">
        <v>0</v>
      </c>
    </row>
    <row r="96" spans="1:9" ht="11.25">
      <c r="A96" s="65">
        <f t="shared" si="7"/>
        <v>81</v>
      </c>
      <c r="B96" s="109" t="s">
        <v>218</v>
      </c>
      <c r="C96" s="109"/>
      <c r="D96" s="65" t="s">
        <v>77</v>
      </c>
      <c r="E96" s="66">
        <f>45350-45350*30%</f>
        <v>31745</v>
      </c>
      <c r="F96" s="67">
        <v>71</v>
      </c>
      <c r="G96" s="67">
        <v>2253895</v>
      </c>
    </row>
    <row r="97" spans="1:10" ht="11.25">
      <c r="A97" s="111" t="s">
        <v>219</v>
      </c>
      <c r="B97" s="111"/>
      <c r="C97" s="111"/>
      <c r="D97" s="68"/>
      <c r="E97" s="69"/>
      <c r="F97" s="70"/>
      <c r="G97" s="69">
        <v>35773515</v>
      </c>
    </row>
    <row r="98" spans="1:10" ht="11.45" customHeight="1">
      <c r="A98" s="65">
        <f>+A96+1</f>
        <v>82</v>
      </c>
      <c r="B98" s="113" t="s">
        <v>220</v>
      </c>
      <c r="C98" s="79" t="s">
        <v>221</v>
      </c>
      <c r="D98" s="65" t="s">
        <v>77</v>
      </c>
      <c r="E98" s="66">
        <f>(3200+2000*5+1400+5400)*0.6</f>
        <v>12000</v>
      </c>
      <c r="F98" s="67">
        <v>77</v>
      </c>
      <c r="G98" s="67">
        <v>924000</v>
      </c>
    </row>
    <row r="99" spans="1:10" ht="11.25">
      <c r="A99" s="65">
        <f>+A98+1</f>
        <v>83</v>
      </c>
      <c r="B99" s="113"/>
      <c r="C99" s="79" t="s">
        <v>222</v>
      </c>
      <c r="D99" s="65" t="s">
        <v>77</v>
      </c>
      <c r="E99" s="66">
        <f>(3200+1400+5400)*0.6</f>
        <v>6000</v>
      </c>
      <c r="F99" s="67">
        <v>873</v>
      </c>
      <c r="G99" s="67">
        <v>5238000</v>
      </c>
    </row>
    <row r="100" spans="1:10" ht="11.25">
      <c r="A100" s="65">
        <f t="shared" ref="A100" si="8">+A99+1</f>
        <v>84</v>
      </c>
      <c r="B100" s="113"/>
      <c r="C100" s="79" t="s">
        <v>223</v>
      </c>
      <c r="D100" s="65" t="s">
        <v>77</v>
      </c>
      <c r="E100" s="66">
        <f>6800*0.6</f>
        <v>4080</v>
      </c>
      <c r="F100" s="67">
        <v>580</v>
      </c>
      <c r="G100" s="67">
        <v>2366400</v>
      </c>
    </row>
    <row r="101" spans="1:10" ht="11.25">
      <c r="A101" s="111" t="s">
        <v>224</v>
      </c>
      <c r="B101" s="111"/>
      <c r="C101" s="111"/>
      <c r="D101" s="68"/>
      <c r="E101" s="69"/>
      <c r="F101" s="70"/>
      <c r="G101" s="69">
        <v>8528400</v>
      </c>
    </row>
    <row r="102" spans="1:10" ht="11.45" customHeight="1">
      <c r="A102" s="65">
        <f>+A100+1</f>
        <v>85</v>
      </c>
      <c r="B102" s="112" t="s">
        <v>225</v>
      </c>
      <c r="C102" s="79" t="s">
        <v>226</v>
      </c>
      <c r="D102" s="65" t="s">
        <v>77</v>
      </c>
      <c r="E102" s="66">
        <v>32946</v>
      </c>
      <c r="F102" s="67">
        <v>2</v>
      </c>
      <c r="G102" s="67">
        <v>65892</v>
      </c>
    </row>
    <row r="103" spans="1:10" ht="11.25">
      <c r="A103" s="65">
        <f>+A102+1</f>
        <v>86</v>
      </c>
      <c r="B103" s="112"/>
      <c r="C103" s="79" t="s">
        <v>227</v>
      </c>
      <c r="D103" s="65" t="s">
        <v>77</v>
      </c>
      <c r="E103" s="66">
        <v>246228</v>
      </c>
      <c r="F103" s="67">
        <v>2</v>
      </c>
      <c r="G103" s="67">
        <v>492456</v>
      </c>
    </row>
    <row r="104" spans="1:10" ht="11.25">
      <c r="A104" s="65">
        <f t="shared" ref="A104:A105" si="9">+A103+1</f>
        <v>87</v>
      </c>
      <c r="B104" s="112"/>
      <c r="C104" s="79" t="s">
        <v>228</v>
      </c>
      <c r="D104" s="65" t="s">
        <v>77</v>
      </c>
      <c r="E104" s="66">
        <v>305949</v>
      </c>
      <c r="F104" s="67">
        <v>2</v>
      </c>
      <c r="G104" s="67">
        <v>611898</v>
      </c>
    </row>
    <row r="105" spans="1:10" ht="11.25">
      <c r="A105" s="65">
        <f t="shared" si="9"/>
        <v>88</v>
      </c>
      <c r="B105" s="112"/>
      <c r="C105" s="79" t="s">
        <v>229</v>
      </c>
      <c r="D105" s="65" t="s">
        <v>77</v>
      </c>
      <c r="E105" s="66">
        <v>131478</v>
      </c>
      <c r="F105" s="67">
        <v>4</v>
      </c>
      <c r="G105" s="67">
        <v>525912</v>
      </c>
    </row>
    <row r="106" spans="1:10" ht="11.25">
      <c r="A106" s="111" t="s">
        <v>230</v>
      </c>
      <c r="B106" s="111"/>
      <c r="C106" s="111"/>
      <c r="D106" s="68"/>
      <c r="E106" s="69"/>
      <c r="F106" s="70"/>
      <c r="G106" s="69">
        <v>1696158</v>
      </c>
    </row>
    <row r="107" spans="1:10" ht="11.25">
      <c r="A107" s="65">
        <f>+A105+1</f>
        <v>89</v>
      </c>
      <c r="B107" s="109" t="s">
        <v>231</v>
      </c>
      <c r="C107" s="109"/>
      <c r="D107" s="65" t="s">
        <v>77</v>
      </c>
      <c r="E107" s="66">
        <v>2000000</v>
      </c>
      <c r="F107" s="67">
        <v>3</v>
      </c>
      <c r="G107" s="67">
        <v>6000000</v>
      </c>
    </row>
    <row r="108" spans="1:10" ht="11.25">
      <c r="A108" s="65">
        <f>+A107+1</f>
        <v>90</v>
      </c>
      <c r="B108" s="109" t="s">
        <v>129</v>
      </c>
      <c r="C108" s="109"/>
      <c r="D108" s="65" t="s">
        <v>131</v>
      </c>
      <c r="E108" s="66">
        <v>115000</v>
      </c>
      <c r="F108" s="67">
        <v>14</v>
      </c>
      <c r="G108" s="67">
        <v>1610000</v>
      </c>
    </row>
    <row r="109" spans="1:10" ht="11.25">
      <c r="A109" s="65">
        <f t="shared" ref="A109:A110" si="10">+A108+1</f>
        <v>91</v>
      </c>
      <c r="B109" s="109" t="s">
        <v>232</v>
      </c>
      <c r="C109" s="109"/>
      <c r="D109" s="65" t="s">
        <v>131</v>
      </c>
      <c r="E109" s="66">
        <v>125000</v>
      </c>
      <c r="F109" s="67">
        <v>10</v>
      </c>
      <c r="G109" s="67">
        <v>1250000</v>
      </c>
    </row>
    <row r="110" spans="1:10" ht="11.25">
      <c r="A110" s="65">
        <f t="shared" si="10"/>
        <v>92</v>
      </c>
      <c r="B110" s="109" t="s">
        <v>130</v>
      </c>
      <c r="C110" s="109"/>
      <c r="D110" s="65" t="s">
        <v>131</v>
      </c>
      <c r="E110" s="66">
        <v>30000</v>
      </c>
      <c r="F110" s="67">
        <v>24</v>
      </c>
      <c r="G110" s="67">
        <v>720000</v>
      </c>
    </row>
    <row r="111" spans="1:10">
      <c r="A111" s="111" t="s">
        <v>233</v>
      </c>
      <c r="B111" s="111"/>
      <c r="C111" s="111"/>
      <c r="D111" s="68"/>
      <c r="E111" s="69"/>
      <c r="F111" s="69"/>
      <c r="G111" s="69">
        <v>9580000</v>
      </c>
    </row>
    <row r="112" spans="1:10">
      <c r="A112" s="108" t="s">
        <v>234</v>
      </c>
      <c r="B112" s="108"/>
      <c r="C112" s="108"/>
      <c r="D112" s="72"/>
      <c r="E112" s="73"/>
      <c r="F112" s="73"/>
      <c r="G112" s="73">
        <v>66865329</v>
      </c>
      <c r="J112" s="77"/>
    </row>
    <row r="113" spans="1:10" ht="11.25">
      <c r="A113" s="65">
        <f>+A110+1</f>
        <v>93</v>
      </c>
      <c r="B113" s="109" t="s">
        <v>235</v>
      </c>
      <c r="C113" s="109"/>
      <c r="D113" s="65" t="s">
        <v>236</v>
      </c>
      <c r="E113" s="66"/>
      <c r="F113" s="67"/>
      <c r="G113" s="67">
        <v>500000</v>
      </c>
    </row>
    <row r="114" spans="1:10" ht="11.25">
      <c r="A114" s="65">
        <f>A113+1</f>
        <v>94</v>
      </c>
      <c r="B114" s="109" t="s">
        <v>237</v>
      </c>
      <c r="C114" s="109"/>
      <c r="D114" s="65" t="s">
        <v>238</v>
      </c>
      <c r="E114" s="66">
        <v>250000</v>
      </c>
      <c r="F114" s="67">
        <v>12</v>
      </c>
      <c r="G114" s="67">
        <v>3000000</v>
      </c>
    </row>
    <row r="115" spans="1:10" ht="11.25">
      <c r="A115" s="111" t="s">
        <v>239</v>
      </c>
      <c r="B115" s="111"/>
      <c r="C115" s="111"/>
      <c r="D115" s="68"/>
      <c r="E115" s="69"/>
      <c r="F115" s="70"/>
      <c r="G115" s="69">
        <v>3500000</v>
      </c>
    </row>
    <row r="116" spans="1:10" ht="11.25">
      <c r="A116" s="108" t="s">
        <v>240</v>
      </c>
      <c r="B116" s="108"/>
      <c r="C116" s="108"/>
      <c r="D116" s="72"/>
      <c r="E116" s="73"/>
      <c r="F116" s="74"/>
      <c r="G116" s="73">
        <v>70365329</v>
      </c>
    </row>
    <row r="117" spans="1:10" ht="11.25">
      <c r="A117" s="108" t="s">
        <v>241</v>
      </c>
      <c r="B117" s="108"/>
      <c r="C117" s="108"/>
      <c r="D117" s="72"/>
      <c r="E117" s="73"/>
      <c r="F117" s="74"/>
      <c r="G117" s="73">
        <v>268574907</v>
      </c>
    </row>
    <row r="118" spans="1:10" ht="11.25">
      <c r="A118" s="65"/>
      <c r="B118" s="109" t="s">
        <v>242</v>
      </c>
      <c r="C118" s="109"/>
      <c r="D118" s="65" t="s">
        <v>73</v>
      </c>
      <c r="E118" s="81">
        <v>0.1</v>
      </c>
      <c r="F118" s="67"/>
      <c r="G118" s="66"/>
    </row>
    <row r="119" spans="1:10">
      <c r="A119" s="108" t="s">
        <v>243</v>
      </c>
      <c r="B119" s="108"/>
      <c r="C119" s="108"/>
      <c r="D119" s="72"/>
      <c r="E119" s="73"/>
      <c r="F119" s="73"/>
      <c r="G119" s="73">
        <v>268574907</v>
      </c>
    </row>
    <row r="120" spans="1:10" ht="11.25">
      <c r="A120" s="65"/>
      <c r="B120" s="109" t="s">
        <v>244</v>
      </c>
      <c r="C120" s="109"/>
      <c r="D120" s="65"/>
      <c r="E120" s="66"/>
      <c r="F120" s="66"/>
      <c r="G120" s="66">
        <v>26857490.700000003</v>
      </c>
    </row>
    <row r="121" spans="1:10">
      <c r="A121" s="110" t="s">
        <v>245</v>
      </c>
      <c r="B121" s="110"/>
      <c r="C121" s="110"/>
      <c r="D121" s="82"/>
      <c r="E121" s="83"/>
      <c r="F121" s="83"/>
      <c r="G121" s="83">
        <v>295432397.69999999</v>
      </c>
      <c r="J121" s="77"/>
    </row>
    <row r="122" spans="1:10" ht="11.25">
      <c r="A122" s="60"/>
      <c r="B122" s="60"/>
      <c r="C122" s="60"/>
      <c r="D122" s="60"/>
      <c r="E122" s="60"/>
      <c r="F122" s="60"/>
      <c r="G122" s="60"/>
    </row>
    <row r="123" spans="1:10" ht="11.25">
      <c r="A123" s="60"/>
      <c r="B123" s="59"/>
      <c r="D123" s="85"/>
      <c r="E123" s="85"/>
      <c r="F123" s="60"/>
      <c r="G123" s="60"/>
      <c r="H123" s="77"/>
      <c r="J123" s="86"/>
    </row>
    <row r="124" spans="1:10" ht="12.75">
      <c r="A124" s="60"/>
      <c r="B124" s="87"/>
      <c r="C124" s="88" t="s">
        <v>7</v>
      </c>
      <c r="D124" s="89"/>
      <c r="E124" s="89"/>
      <c r="F124" s="60"/>
      <c r="G124" s="60"/>
    </row>
    <row r="125" spans="1:10" ht="12.75" customHeight="1">
      <c r="A125" s="60"/>
      <c r="B125" s="87"/>
      <c r="C125" s="89" t="s">
        <v>87</v>
      </c>
      <c r="D125" s="89"/>
      <c r="E125" s="89"/>
      <c r="F125" s="107"/>
      <c r="G125" s="107"/>
    </row>
    <row r="126" spans="1:10" ht="12.75" customHeight="1">
      <c r="A126" s="60"/>
      <c r="B126" s="87"/>
      <c r="C126" s="89" t="s">
        <v>88</v>
      </c>
      <c r="D126" s="89"/>
      <c r="E126" s="89"/>
      <c r="F126" s="107"/>
      <c r="G126" s="107"/>
    </row>
    <row r="127" spans="1:10" ht="12.75" customHeight="1">
      <c r="A127" s="60"/>
      <c r="B127" s="87"/>
      <c r="C127" s="89" t="s">
        <v>86</v>
      </c>
      <c r="D127" s="89"/>
      <c r="E127" s="89"/>
      <c r="F127" s="107"/>
      <c r="G127" s="107"/>
    </row>
    <row r="128" spans="1:10" ht="12.75">
      <c r="B128" s="87"/>
      <c r="C128" s="89"/>
      <c r="D128" s="89"/>
      <c r="E128" s="89"/>
      <c r="G128" s="91"/>
    </row>
    <row r="129" spans="2:7" ht="12.75">
      <c r="B129" s="87"/>
      <c r="C129" s="88" t="s">
        <v>1</v>
      </c>
      <c r="D129" s="89"/>
      <c r="E129" s="89"/>
      <c r="G129" s="89"/>
    </row>
    <row r="130" spans="2:7" ht="12.75">
      <c r="B130" s="87"/>
      <c r="C130" s="89" t="s">
        <v>53</v>
      </c>
      <c r="D130" s="89"/>
      <c r="E130" s="89"/>
      <c r="G130" s="89" t="s">
        <v>124</v>
      </c>
    </row>
    <row r="131" spans="2:7" ht="12.75">
      <c r="B131" s="87"/>
      <c r="C131" s="89"/>
      <c r="D131" s="89"/>
      <c r="E131" s="89"/>
      <c r="G131" s="89"/>
    </row>
    <row r="132" spans="2:7" ht="12.75">
      <c r="B132" s="87"/>
      <c r="C132" s="88" t="s">
        <v>2</v>
      </c>
      <c r="D132" s="89"/>
      <c r="E132" s="89"/>
      <c r="G132" s="89"/>
    </row>
    <row r="133" spans="2:7" ht="12.75">
      <c r="B133" s="87"/>
      <c r="C133" s="89" t="s">
        <v>51</v>
      </c>
      <c r="D133" s="89"/>
      <c r="E133" s="89"/>
      <c r="F133" s="107"/>
      <c r="G133" s="107"/>
    </row>
    <row r="134" spans="2:7" ht="12.75">
      <c r="B134" s="87"/>
      <c r="C134" s="89" t="s">
        <v>52</v>
      </c>
      <c r="D134" s="89"/>
      <c r="E134" s="89"/>
      <c r="G134" s="89" t="s">
        <v>70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4"/>
  <sheetViews>
    <sheetView tabSelected="1" zoomScaleNormal="100" workbookViewId="0">
      <selection activeCell="AE31" sqref="AE31"/>
    </sheetView>
  </sheetViews>
  <sheetFormatPr defaultColWidth="9" defaultRowHeight="12.75"/>
  <cols>
    <col min="1" max="1" width="3.875" style="31" bestFit="1" customWidth="1"/>
    <col min="2" max="2" width="41.75" style="30" customWidth="1"/>
    <col min="3" max="4" width="10.625" style="30" customWidth="1"/>
    <col min="5" max="10" width="10.625" style="30" hidden="1" customWidth="1"/>
    <col min="11" max="12" width="10.625" style="30" customWidth="1"/>
    <col min="13" max="18" width="10.625" style="30" hidden="1" customWidth="1"/>
    <col min="19" max="19" width="8.875" style="30" hidden="1" customWidth="1"/>
    <col min="20" max="20" width="12.25" style="30" hidden="1" customWidth="1"/>
    <col min="21" max="21" width="8.875" style="30" hidden="1" customWidth="1"/>
    <col min="22" max="22" width="12.25" style="30" hidden="1" customWidth="1"/>
    <col min="23" max="23" width="8.875" style="30" hidden="1" customWidth="1"/>
    <col min="24" max="24" width="12.25" style="30" hidden="1" customWidth="1"/>
    <col min="25" max="25" width="9.25" style="30" customWidth="1"/>
    <col min="26" max="26" width="14.875" style="30" customWidth="1"/>
    <col min="27" max="27" width="9" style="30" hidden="1" customWidth="1"/>
    <col min="28" max="28" width="10.875" style="30" hidden="1" customWidth="1"/>
    <col min="29" max="29" width="9.75" style="30" customWidth="1"/>
    <col min="30" max="30" width="8.75" style="30" customWidth="1"/>
    <col min="31" max="31" width="9.75" style="30" customWidth="1"/>
    <col min="32" max="33" width="9" style="30" customWidth="1"/>
    <col min="34" max="16384" width="9" style="30"/>
  </cols>
  <sheetData>
    <row r="1" spans="1:28">
      <c r="A1" s="118" t="s">
        <v>246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8">
      <c r="A2" s="118" t="s">
        <v>247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8">
      <c r="A3" s="118" t="s">
        <v>248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8" ht="7.5" customHeight="1"/>
    <row r="5" spans="1:28">
      <c r="A5" s="119" t="s">
        <v>71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8" ht="7.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8">
      <c r="A7" s="119" t="s">
        <v>257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8" ht="12.75" customHeight="1">
      <c r="B8" s="33"/>
      <c r="C8" s="33"/>
      <c r="D8" s="33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33"/>
      <c r="X8" s="33"/>
    </row>
    <row r="9" spans="1:28">
      <c r="A9" s="118" t="s">
        <v>258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8">
      <c r="A10" s="34"/>
      <c r="B10" s="34"/>
      <c r="C10" s="34"/>
      <c r="D10" s="3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34"/>
      <c r="X10" s="34"/>
      <c r="Y10" s="34"/>
      <c r="Z10" s="34"/>
    </row>
    <row r="11" spans="1:28">
      <c r="A11" s="118" t="s">
        <v>81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8" ht="30" customHeight="1">
      <c r="A12" s="121" t="s">
        <v>49</v>
      </c>
      <c r="B12" s="121" t="s">
        <v>8</v>
      </c>
      <c r="C12" s="122" t="s">
        <v>45</v>
      </c>
      <c r="D12" s="122" t="s">
        <v>46</v>
      </c>
      <c r="E12" s="124" t="s">
        <v>251</v>
      </c>
      <c r="F12" s="124"/>
      <c r="G12" s="124" t="s">
        <v>255</v>
      </c>
      <c r="H12" s="124"/>
      <c r="I12" s="124" t="s">
        <v>256</v>
      </c>
      <c r="J12" s="124"/>
      <c r="K12" s="124" t="s">
        <v>47</v>
      </c>
      <c r="L12" s="124"/>
      <c r="M12" s="124" t="s">
        <v>47</v>
      </c>
      <c r="N12" s="124"/>
      <c r="O12" s="124" t="s">
        <v>47</v>
      </c>
      <c r="P12" s="124"/>
      <c r="Q12" s="124" t="s">
        <v>47</v>
      </c>
      <c r="R12" s="124"/>
      <c r="S12" s="124" t="s">
        <v>47</v>
      </c>
      <c r="T12" s="124"/>
      <c r="U12" s="124" t="s">
        <v>47</v>
      </c>
      <c r="V12" s="124"/>
      <c r="W12" s="124" t="s">
        <v>47</v>
      </c>
      <c r="X12" s="124"/>
      <c r="Y12" s="124" t="s">
        <v>48</v>
      </c>
      <c r="Z12" s="124"/>
      <c r="AA12" s="124" t="s">
        <v>254</v>
      </c>
      <c r="AB12" s="124"/>
    </row>
    <row r="13" spans="1:28">
      <c r="A13" s="121"/>
      <c r="B13" s="121"/>
      <c r="C13" s="123"/>
      <c r="D13" s="123"/>
      <c r="E13" s="94" t="s">
        <v>9</v>
      </c>
      <c r="F13" s="94" t="s">
        <v>0</v>
      </c>
      <c r="G13" s="93" t="s">
        <v>9</v>
      </c>
      <c r="H13" s="93" t="s">
        <v>0</v>
      </c>
      <c r="I13" s="93" t="s">
        <v>9</v>
      </c>
      <c r="J13" s="93" t="s">
        <v>0</v>
      </c>
      <c r="K13" s="93" t="s">
        <v>9</v>
      </c>
      <c r="L13" s="93" t="s">
        <v>0</v>
      </c>
      <c r="M13" s="93" t="s">
        <v>9</v>
      </c>
      <c r="N13" s="93" t="s">
        <v>0</v>
      </c>
      <c r="O13" s="93" t="s">
        <v>9</v>
      </c>
      <c r="P13" s="93" t="s">
        <v>0</v>
      </c>
      <c r="Q13" s="93" t="s">
        <v>9</v>
      </c>
      <c r="R13" s="93" t="s">
        <v>0</v>
      </c>
      <c r="S13" s="93" t="s">
        <v>9</v>
      </c>
      <c r="T13" s="93" t="s">
        <v>0</v>
      </c>
      <c r="U13" s="93" t="s">
        <v>9</v>
      </c>
      <c r="V13" s="93" t="s">
        <v>0</v>
      </c>
      <c r="W13" s="35" t="s">
        <v>9</v>
      </c>
      <c r="X13" s="35" t="s">
        <v>0</v>
      </c>
      <c r="Y13" s="35" t="s">
        <v>9</v>
      </c>
      <c r="Z13" s="35" t="s">
        <v>0</v>
      </c>
      <c r="AA13" s="93" t="s">
        <v>9</v>
      </c>
      <c r="AB13" s="93" t="s">
        <v>0</v>
      </c>
    </row>
    <row r="14" spans="1:28">
      <c r="A14" s="35">
        <v>0</v>
      </c>
      <c r="B14" s="35">
        <v>1</v>
      </c>
      <c r="C14" s="36">
        <v>2</v>
      </c>
      <c r="D14" s="36">
        <v>3</v>
      </c>
      <c r="E14" s="95"/>
      <c r="F14" s="95"/>
      <c r="G14" s="93">
        <v>4</v>
      </c>
      <c r="H14" s="93">
        <v>5</v>
      </c>
      <c r="I14" s="93">
        <v>4</v>
      </c>
      <c r="J14" s="93">
        <v>5</v>
      </c>
      <c r="K14" s="93">
        <v>4</v>
      </c>
      <c r="L14" s="93">
        <v>5</v>
      </c>
      <c r="M14" s="93">
        <v>4</v>
      </c>
      <c r="N14" s="93">
        <v>5</v>
      </c>
      <c r="O14" s="93">
        <v>4</v>
      </c>
      <c r="P14" s="93">
        <v>5</v>
      </c>
      <c r="Q14" s="93">
        <v>4</v>
      </c>
      <c r="R14" s="93">
        <v>5</v>
      </c>
      <c r="S14" s="93">
        <v>4</v>
      </c>
      <c r="T14" s="93">
        <v>5</v>
      </c>
      <c r="U14" s="93">
        <v>4</v>
      </c>
      <c r="V14" s="93">
        <v>5</v>
      </c>
      <c r="W14" s="35">
        <v>4</v>
      </c>
      <c r="X14" s="35">
        <v>5</v>
      </c>
      <c r="Y14" s="35">
        <v>6</v>
      </c>
      <c r="Z14" s="35">
        <v>7</v>
      </c>
      <c r="AA14" s="93">
        <v>8</v>
      </c>
      <c r="AB14" s="93">
        <v>9</v>
      </c>
    </row>
    <row r="15" spans="1:28">
      <c r="A15" s="37">
        <v>1</v>
      </c>
      <c r="B15" s="38" t="s">
        <v>5</v>
      </c>
      <c r="C15" s="37" t="s">
        <v>72</v>
      </c>
      <c r="D15" s="39">
        <v>56000</v>
      </c>
      <c r="E15" s="39">
        <v>24</v>
      </c>
      <c r="F15" s="39">
        <f>$D15*E15</f>
        <v>1344000</v>
      </c>
      <c r="G15" s="39">
        <v>24</v>
      </c>
      <c r="H15" s="39">
        <f>$D15*G15</f>
        <v>1344000</v>
      </c>
      <c r="I15" s="39"/>
      <c r="J15" s="39">
        <f>$D15*I15</f>
        <v>0</v>
      </c>
      <c r="K15" s="39"/>
      <c r="L15" s="39">
        <f>$D15*K15</f>
        <v>0</v>
      </c>
      <c r="M15" s="39"/>
      <c r="N15" s="39">
        <f>$D15*M15</f>
        <v>0</v>
      </c>
      <c r="O15" s="39"/>
      <c r="P15" s="39">
        <f>$D15*O15</f>
        <v>0</v>
      </c>
      <c r="Q15" s="39"/>
      <c r="R15" s="39">
        <f>$D15*Q15</f>
        <v>0</v>
      </c>
      <c r="S15" s="40">
        <v>0</v>
      </c>
      <c r="T15" s="39">
        <f>$D15*S15</f>
        <v>0</v>
      </c>
      <c r="U15" s="40">
        <v>0</v>
      </c>
      <c r="V15" s="39">
        <f>$D15*U15</f>
        <v>0</v>
      </c>
      <c r="W15" s="40">
        <v>0</v>
      </c>
      <c r="X15" s="39">
        <f>$D15*W15</f>
        <v>0</v>
      </c>
      <c r="Y15" s="39">
        <f>+G15+I15+K15+M15+O15+Q15+S15+U15+W15</f>
        <v>24</v>
      </c>
      <c r="Z15" s="39">
        <f>$D15*Y15</f>
        <v>1344000</v>
      </c>
      <c r="AA15" s="39">
        <f>+E15-Y15</f>
        <v>0</v>
      </c>
      <c r="AB15" s="39">
        <f>$D15*AA15</f>
        <v>0</v>
      </c>
    </row>
    <row r="16" spans="1:28">
      <c r="A16" s="41" t="s">
        <v>26</v>
      </c>
      <c r="B16" s="42" t="s">
        <v>54</v>
      </c>
      <c r="C16" s="41"/>
      <c r="D16" s="43"/>
      <c r="E16" s="43"/>
      <c r="F16" s="43">
        <f>SUM(F15)</f>
        <v>1344000</v>
      </c>
      <c r="G16" s="43"/>
      <c r="H16" s="43">
        <f>SUM(H15)</f>
        <v>1344000</v>
      </c>
      <c r="I16" s="43"/>
      <c r="J16" s="43">
        <f>SUM(J15)</f>
        <v>0</v>
      </c>
      <c r="K16" s="43"/>
      <c r="L16" s="43">
        <f>SUM(L15)</f>
        <v>0</v>
      </c>
      <c r="M16" s="43"/>
      <c r="N16" s="43">
        <f>SUM(N15)</f>
        <v>0</v>
      </c>
      <c r="O16" s="43"/>
      <c r="P16" s="43">
        <f>SUM(P15)</f>
        <v>0</v>
      </c>
      <c r="Q16" s="43"/>
      <c r="R16" s="43">
        <f>SUM(R15)</f>
        <v>0</v>
      </c>
      <c r="S16" s="44"/>
      <c r="T16" s="43">
        <f>SUM(T15)</f>
        <v>0</v>
      </c>
      <c r="U16" s="44"/>
      <c r="V16" s="43">
        <f>SUM(V15)</f>
        <v>0</v>
      </c>
      <c r="W16" s="44"/>
      <c r="X16" s="43">
        <f>SUM(X15)</f>
        <v>0</v>
      </c>
      <c r="Y16" s="44"/>
      <c r="Z16" s="43">
        <f>SUM(Z15)</f>
        <v>1344000</v>
      </c>
      <c r="AA16" s="44"/>
      <c r="AB16" s="43">
        <f>SUM(AB15)</f>
        <v>0</v>
      </c>
    </row>
    <row r="17" spans="1:31">
      <c r="A17" s="37">
        <v>2</v>
      </c>
      <c r="B17" s="45" t="s">
        <v>6</v>
      </c>
      <c r="C17" s="37" t="s">
        <v>72</v>
      </c>
      <c r="D17" s="39">
        <v>54800</v>
      </c>
      <c r="E17" s="39">
        <v>1276</v>
      </c>
      <c r="F17" s="39">
        <f>$D17*E17</f>
        <v>69924800</v>
      </c>
      <c r="G17" s="39">
        <v>132</v>
      </c>
      <c r="H17" s="39">
        <f>$D17*G17</f>
        <v>7233600</v>
      </c>
      <c r="I17" s="39">
        <v>138</v>
      </c>
      <c r="J17" s="39">
        <f>$D17*I17</f>
        <v>7562400</v>
      </c>
      <c r="K17" s="39">
        <v>154</v>
      </c>
      <c r="L17" s="39">
        <f>$D17*K17</f>
        <v>8439200</v>
      </c>
      <c r="M17" s="39"/>
      <c r="N17" s="39">
        <f>$D17*M17</f>
        <v>0</v>
      </c>
      <c r="O17" s="39"/>
      <c r="P17" s="39">
        <f>$D17*O17</f>
        <v>0</v>
      </c>
      <c r="Q17" s="39"/>
      <c r="R17" s="39">
        <f>$D17*Q17</f>
        <v>0</v>
      </c>
      <c r="S17" s="40"/>
      <c r="T17" s="39">
        <f>$D17*S17</f>
        <v>0</v>
      </c>
      <c r="U17" s="40"/>
      <c r="V17" s="39">
        <f>$D17*U17</f>
        <v>0</v>
      </c>
      <c r="W17" s="40"/>
      <c r="X17" s="39">
        <f>$D17*W17</f>
        <v>0</v>
      </c>
      <c r="Y17" s="39">
        <f>+G17+I17+K17+M17+O17+Q17+S17+U17+W17</f>
        <v>424</v>
      </c>
      <c r="Z17" s="39">
        <f>$D17*Y17</f>
        <v>23235200</v>
      </c>
      <c r="AA17" s="39">
        <f>+E17-Y17</f>
        <v>852</v>
      </c>
      <c r="AB17" s="39">
        <f>$D17*AA17</f>
        <v>46689600</v>
      </c>
    </row>
    <row r="18" spans="1:31" hidden="1">
      <c r="A18" s="37">
        <v>34</v>
      </c>
      <c r="B18" s="38" t="s">
        <v>176</v>
      </c>
      <c r="C18" s="37" t="s">
        <v>72</v>
      </c>
      <c r="D18" s="39">
        <v>8000</v>
      </c>
      <c r="E18" s="39">
        <v>216</v>
      </c>
      <c r="F18" s="39">
        <f>$D18*E18</f>
        <v>1728000</v>
      </c>
      <c r="G18" s="39"/>
      <c r="H18" s="39">
        <f>$D18*G18</f>
        <v>0</v>
      </c>
      <c r="I18" s="39"/>
      <c r="J18" s="39">
        <f>$D18*I18</f>
        <v>0</v>
      </c>
      <c r="K18" s="39"/>
      <c r="L18" s="39">
        <f>$D18*K18</f>
        <v>0</v>
      </c>
      <c r="M18" s="39"/>
      <c r="N18" s="39">
        <f>$D18*M18</f>
        <v>0</v>
      </c>
      <c r="O18" s="39"/>
      <c r="P18" s="39">
        <f>$D18*O18</f>
        <v>0</v>
      </c>
      <c r="Q18" s="39"/>
      <c r="R18" s="39">
        <f>$D18*Q18</f>
        <v>0</v>
      </c>
      <c r="S18" s="40"/>
      <c r="T18" s="39">
        <f>$D18*S18</f>
        <v>0</v>
      </c>
      <c r="U18" s="40"/>
      <c r="V18" s="39">
        <f>$D18*U18</f>
        <v>0</v>
      </c>
      <c r="W18" s="40"/>
      <c r="X18" s="39">
        <f>$D18*W18</f>
        <v>0</v>
      </c>
      <c r="Y18" s="39">
        <f>+G18+I18+K18+M18+O18+Q18+S18+U18+W18</f>
        <v>0</v>
      </c>
      <c r="Z18" s="39">
        <f>$D18*Y18</f>
        <v>0</v>
      </c>
      <c r="AA18" s="39">
        <f>+E18-Y18</f>
        <v>216</v>
      </c>
      <c r="AB18" s="39">
        <f>$D18*AA18</f>
        <v>1728000</v>
      </c>
    </row>
    <row r="19" spans="1:31">
      <c r="A19" s="41" t="s">
        <v>27</v>
      </c>
      <c r="B19" s="42" t="s">
        <v>0</v>
      </c>
      <c r="C19" s="46"/>
      <c r="D19" s="43"/>
      <c r="E19" s="43"/>
      <c r="F19" s="43">
        <f>SUM(F17:F18)</f>
        <v>71652800</v>
      </c>
      <c r="G19" s="43"/>
      <c r="H19" s="43">
        <f>SUM(H17:H18)</f>
        <v>7233600</v>
      </c>
      <c r="I19" s="43"/>
      <c r="J19" s="43">
        <f>SUM(J17:J18)</f>
        <v>7562400</v>
      </c>
      <c r="K19" s="43"/>
      <c r="L19" s="43">
        <f>SUM(L17:L18)</f>
        <v>8439200</v>
      </c>
      <c r="M19" s="43"/>
      <c r="N19" s="43">
        <f>SUM(N17:N18)</f>
        <v>0</v>
      </c>
      <c r="O19" s="43"/>
      <c r="P19" s="43">
        <f>SUM(P17:P18)</f>
        <v>0</v>
      </c>
      <c r="Q19" s="43"/>
      <c r="R19" s="43">
        <f>SUM(R17:R18)</f>
        <v>0</v>
      </c>
      <c r="S19" s="44"/>
      <c r="T19" s="43">
        <f>SUM(T17:T18)</f>
        <v>0</v>
      </c>
      <c r="U19" s="44"/>
      <c r="V19" s="43">
        <f>SUM(V17:V18)</f>
        <v>0</v>
      </c>
      <c r="W19" s="44"/>
      <c r="X19" s="43">
        <f>SUM(X17:X18)</f>
        <v>0</v>
      </c>
      <c r="Y19" s="44"/>
      <c r="Z19" s="43">
        <f>SUM(Z17:Z18)</f>
        <v>23235200</v>
      </c>
      <c r="AA19" s="44"/>
      <c r="AB19" s="43">
        <f>SUM(AB17:AB18)</f>
        <v>48417600</v>
      </c>
      <c r="AE19" s="56"/>
    </row>
    <row r="20" spans="1:31">
      <c r="A20" s="41" t="s">
        <v>29</v>
      </c>
      <c r="B20" s="42" t="s">
        <v>120</v>
      </c>
      <c r="C20" s="41"/>
      <c r="D20" s="43"/>
      <c r="E20" s="43"/>
      <c r="F20" s="43">
        <f>+F16+F19</f>
        <v>72996800</v>
      </c>
      <c r="G20" s="43"/>
      <c r="H20" s="43">
        <f>+H16+H19</f>
        <v>8577600</v>
      </c>
      <c r="I20" s="43"/>
      <c r="J20" s="43">
        <f>+J16+J19</f>
        <v>7562400</v>
      </c>
      <c r="K20" s="43"/>
      <c r="L20" s="43">
        <f>+L16+L19</f>
        <v>8439200</v>
      </c>
      <c r="M20" s="43"/>
      <c r="N20" s="43">
        <f>+N16+N19</f>
        <v>0</v>
      </c>
      <c r="O20" s="43"/>
      <c r="P20" s="43">
        <f>+P16+P19</f>
        <v>0</v>
      </c>
      <c r="Q20" s="43"/>
      <c r="R20" s="43">
        <f>+R16+R19</f>
        <v>0</v>
      </c>
      <c r="S20" s="44"/>
      <c r="T20" s="43">
        <f>+T16+T19</f>
        <v>0</v>
      </c>
      <c r="U20" s="44"/>
      <c r="V20" s="43">
        <f>+V16+V19</f>
        <v>0</v>
      </c>
      <c r="W20" s="44"/>
      <c r="X20" s="43">
        <f>+X16+X19</f>
        <v>0</v>
      </c>
      <c r="Y20" s="44"/>
      <c r="Z20" s="43">
        <f>+Z16+Z19</f>
        <v>24579200</v>
      </c>
      <c r="AA20" s="44"/>
      <c r="AB20" s="43">
        <f>+AB16+AB19</f>
        <v>48417600</v>
      </c>
      <c r="AE20" s="56"/>
    </row>
    <row r="21" spans="1:31" ht="14.25" customHeight="1">
      <c r="A21" s="37">
        <v>3</v>
      </c>
      <c r="B21" s="38" t="s">
        <v>252</v>
      </c>
      <c r="C21" s="37" t="s">
        <v>77</v>
      </c>
      <c r="D21" s="39">
        <v>1000000</v>
      </c>
      <c r="E21" s="39"/>
      <c r="F21" s="39">
        <v>3000000</v>
      </c>
      <c r="G21" s="39"/>
      <c r="H21" s="39"/>
      <c r="I21" s="39"/>
      <c r="J21" s="39"/>
      <c r="K21" s="39"/>
      <c r="L21" s="39">
        <v>3000000</v>
      </c>
      <c r="M21" s="39"/>
      <c r="N21" s="39"/>
      <c r="O21" s="39"/>
      <c r="P21" s="39"/>
      <c r="Q21" s="39"/>
      <c r="R21" s="39"/>
      <c r="S21" s="40"/>
      <c r="T21" s="39"/>
      <c r="U21" s="40"/>
      <c r="V21" s="39"/>
      <c r="W21" s="40"/>
      <c r="X21" s="39"/>
      <c r="Y21" s="40"/>
      <c r="Z21" s="39">
        <f>+H21+J21+L21+N21+P21+R21+T21+V21+X21</f>
        <v>3000000</v>
      </c>
      <c r="AA21" s="40">
        <f t="shared" ref="AA21:AA23" si="0">+Y21</f>
        <v>0</v>
      </c>
      <c r="AB21" s="39">
        <f>+F21-Z21</f>
        <v>0</v>
      </c>
    </row>
    <row r="22" spans="1:31" ht="14.25" customHeight="1">
      <c r="A22" s="37">
        <v>4</v>
      </c>
      <c r="B22" s="38" t="s">
        <v>253</v>
      </c>
      <c r="C22" s="37" t="s">
        <v>131</v>
      </c>
      <c r="D22" s="39">
        <v>1200</v>
      </c>
      <c r="E22" s="39">
        <v>791</v>
      </c>
      <c r="F22" s="39">
        <f>$D22*E22</f>
        <v>949200</v>
      </c>
      <c r="G22" s="39"/>
      <c r="H22" s="39">
        <f>$D22*G22</f>
        <v>0</v>
      </c>
      <c r="I22" s="39"/>
      <c r="J22" s="39">
        <f>$D22*I22</f>
        <v>0</v>
      </c>
      <c r="K22" s="39">
        <v>791</v>
      </c>
      <c r="L22" s="39">
        <f>$D22*K22</f>
        <v>949200</v>
      </c>
      <c r="M22" s="39"/>
      <c r="N22" s="39">
        <f>$D22*M22</f>
        <v>0</v>
      </c>
      <c r="O22" s="39"/>
      <c r="P22" s="39">
        <f>$D22*O22</f>
        <v>0</v>
      </c>
      <c r="Q22" s="39"/>
      <c r="R22" s="39">
        <f>$D22*Q22</f>
        <v>0</v>
      </c>
      <c r="S22" s="40"/>
      <c r="T22" s="39">
        <f>$D22*S22</f>
        <v>0</v>
      </c>
      <c r="U22" s="40"/>
      <c r="V22" s="39">
        <f>$D22*U22</f>
        <v>0</v>
      </c>
      <c r="W22" s="40"/>
      <c r="X22" s="39">
        <f>$D22*W22</f>
        <v>0</v>
      </c>
      <c r="Y22" s="39">
        <f>+G22+I22+K22+M22+O22+Q22+S22+U22+W22</f>
        <v>791</v>
      </c>
      <c r="Z22" s="39">
        <f>$D22*Y22</f>
        <v>949200</v>
      </c>
      <c r="AA22" s="39">
        <f>+E22-Y22</f>
        <v>0</v>
      </c>
      <c r="AB22" s="39">
        <f>$D22*AA22</f>
        <v>0</v>
      </c>
    </row>
    <row r="23" spans="1:31" ht="14.25" customHeight="1">
      <c r="A23" s="37">
        <v>5</v>
      </c>
      <c r="B23" s="38" t="s">
        <v>253</v>
      </c>
      <c r="C23" s="37" t="s">
        <v>131</v>
      </c>
      <c r="D23" s="39">
        <v>1000</v>
      </c>
      <c r="E23" s="39">
        <v>2813</v>
      </c>
      <c r="F23" s="39">
        <f>$D23*E23</f>
        <v>2813000</v>
      </c>
      <c r="G23" s="39"/>
      <c r="H23" s="39">
        <f>$D23*G23</f>
        <v>0</v>
      </c>
      <c r="I23" s="39"/>
      <c r="J23" s="39">
        <f>$D23*I23</f>
        <v>0</v>
      </c>
      <c r="K23" s="39">
        <v>2813</v>
      </c>
      <c r="L23" s="39">
        <f>$D23*K23</f>
        <v>2813000</v>
      </c>
      <c r="M23" s="39"/>
      <c r="N23" s="39">
        <f>$D23*M23</f>
        <v>0</v>
      </c>
      <c r="O23" s="39"/>
      <c r="P23" s="39">
        <f>$D23*O23</f>
        <v>0</v>
      </c>
      <c r="Q23" s="39"/>
      <c r="R23" s="39">
        <f>$D23*Q23</f>
        <v>0</v>
      </c>
      <c r="S23" s="40"/>
      <c r="T23" s="39">
        <f>$D23*S23</f>
        <v>0</v>
      </c>
      <c r="U23" s="40"/>
      <c r="V23" s="39">
        <f>$D23*U23</f>
        <v>0</v>
      </c>
      <c r="W23" s="40"/>
      <c r="X23" s="39">
        <f>$D23*W23</f>
        <v>0</v>
      </c>
      <c r="Y23" s="39">
        <f>+G23+I23+K23+M23+O23+Q23+S23+U23+W23</f>
        <v>2813</v>
      </c>
      <c r="Z23" s="39">
        <f>$D23*Y23</f>
        <v>2813000</v>
      </c>
      <c r="AA23" s="39">
        <f>+E23-Y23</f>
        <v>0</v>
      </c>
      <c r="AB23" s="39">
        <f>$D23*AA23</f>
        <v>0</v>
      </c>
    </row>
    <row r="24" spans="1:31" ht="14.25" customHeight="1">
      <c r="A24" s="41" t="s">
        <v>36</v>
      </c>
      <c r="B24" s="47" t="s">
        <v>61</v>
      </c>
      <c r="C24" s="41"/>
      <c r="D24" s="43"/>
      <c r="E24" s="43"/>
      <c r="F24" s="43">
        <f>SUM(F21:F23)</f>
        <v>6762200</v>
      </c>
      <c r="G24" s="43"/>
      <c r="H24" s="43">
        <f>SUM(H21:H23)</f>
        <v>0</v>
      </c>
      <c r="I24" s="43"/>
      <c r="J24" s="43">
        <f>SUM(J21:J23)</f>
        <v>0</v>
      </c>
      <c r="K24" s="43"/>
      <c r="L24" s="43">
        <f>SUM(L21:L23)</f>
        <v>6762200</v>
      </c>
      <c r="M24" s="43"/>
      <c r="N24" s="43">
        <f>SUM(N21:N23)</f>
        <v>0</v>
      </c>
      <c r="O24" s="43"/>
      <c r="P24" s="43">
        <f>SUM(P21:P23)</f>
        <v>0</v>
      </c>
      <c r="Q24" s="43"/>
      <c r="R24" s="43">
        <f>SUM(R21:R23)</f>
        <v>0</v>
      </c>
      <c r="S24" s="44"/>
      <c r="T24" s="43">
        <f>SUM(T21:T23)</f>
        <v>0</v>
      </c>
      <c r="U24" s="44"/>
      <c r="V24" s="43">
        <f>SUM(V21:V23)</f>
        <v>0</v>
      </c>
      <c r="W24" s="44"/>
      <c r="X24" s="43">
        <f>SUM(X21:X23)</f>
        <v>0</v>
      </c>
      <c r="Y24" s="44"/>
      <c r="Z24" s="43">
        <f>SUM(Z21:Z23)</f>
        <v>6762200</v>
      </c>
      <c r="AA24" s="44"/>
      <c r="AB24" s="43">
        <f>SUM(AB21:AB23)</f>
        <v>0</v>
      </c>
      <c r="AE24" s="56"/>
    </row>
    <row r="25" spans="1:31" hidden="1">
      <c r="A25" s="37">
        <v>4</v>
      </c>
      <c r="B25" s="38" t="s">
        <v>58</v>
      </c>
      <c r="C25" s="37" t="s">
        <v>236</v>
      </c>
      <c r="D25" s="39"/>
      <c r="E25" s="39"/>
      <c r="F25" s="39">
        <v>500000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39"/>
      <c r="U25" s="40"/>
      <c r="V25" s="39"/>
      <c r="W25" s="40"/>
      <c r="X25" s="39"/>
      <c r="Y25" s="40"/>
      <c r="Z25" s="39">
        <f>+H25+J25+L25+N25+P25+R25+T25+V25+X25</f>
        <v>0</v>
      </c>
      <c r="AA25" s="40"/>
      <c r="AB25" s="39">
        <f>+F25-Z25</f>
        <v>500000</v>
      </c>
    </row>
    <row r="26" spans="1:31">
      <c r="A26" s="37">
        <v>6</v>
      </c>
      <c r="B26" s="38" t="s">
        <v>237</v>
      </c>
      <c r="C26" s="37" t="s">
        <v>79</v>
      </c>
      <c r="D26" s="39">
        <v>250000</v>
      </c>
      <c r="E26" s="39">
        <v>9</v>
      </c>
      <c r="F26" s="39">
        <f>$D26*E26</f>
        <v>2250000</v>
      </c>
      <c r="G26" s="39">
        <v>1</v>
      </c>
      <c r="H26" s="39">
        <f>$D26*G26</f>
        <v>250000</v>
      </c>
      <c r="I26" s="39">
        <v>1</v>
      </c>
      <c r="J26" s="39">
        <f>$D26*I26</f>
        <v>250000</v>
      </c>
      <c r="K26" s="39">
        <v>1</v>
      </c>
      <c r="L26" s="39">
        <f>$D26*K26</f>
        <v>250000</v>
      </c>
      <c r="M26" s="39"/>
      <c r="N26" s="39">
        <f>$D26*M26</f>
        <v>0</v>
      </c>
      <c r="O26" s="39"/>
      <c r="P26" s="39">
        <f>$D26*O26</f>
        <v>0</v>
      </c>
      <c r="Q26" s="39"/>
      <c r="R26" s="39">
        <f>$D26*Q26</f>
        <v>0</v>
      </c>
      <c r="S26" s="40"/>
      <c r="T26" s="39">
        <f>$D26*S26</f>
        <v>0</v>
      </c>
      <c r="U26" s="40"/>
      <c r="V26" s="39">
        <f>$D26*U26</f>
        <v>0</v>
      </c>
      <c r="W26" s="40"/>
      <c r="X26" s="39">
        <f>$D26*W26</f>
        <v>0</v>
      </c>
      <c r="Y26" s="39">
        <f>+G26+I26+K26+M26+O26+Q26+S26+U26+W26</f>
        <v>3</v>
      </c>
      <c r="Z26" s="39">
        <f>$D26*Y26</f>
        <v>750000</v>
      </c>
      <c r="AA26" s="39">
        <f>+E26-Y26</f>
        <v>6</v>
      </c>
      <c r="AB26" s="39">
        <f>$D26*AA26</f>
        <v>1500000</v>
      </c>
    </row>
    <row r="27" spans="1:31">
      <c r="A27" s="41" t="s">
        <v>31</v>
      </c>
      <c r="B27" s="42" t="s">
        <v>62</v>
      </c>
      <c r="C27" s="41"/>
      <c r="D27" s="43"/>
      <c r="E27" s="43"/>
      <c r="F27" s="43">
        <f>SUM(F25:F26)</f>
        <v>2750000</v>
      </c>
      <c r="G27" s="43"/>
      <c r="H27" s="43">
        <f>SUM(H25:H26)</f>
        <v>250000</v>
      </c>
      <c r="I27" s="43"/>
      <c r="J27" s="43">
        <f>SUM(J25:J26)</f>
        <v>250000</v>
      </c>
      <c r="K27" s="43"/>
      <c r="L27" s="43">
        <f>SUM(L25:L26)</f>
        <v>250000</v>
      </c>
      <c r="M27" s="43"/>
      <c r="N27" s="43">
        <f>SUM(N25:N26)</f>
        <v>0</v>
      </c>
      <c r="O27" s="43"/>
      <c r="P27" s="43">
        <f>SUM(P25:P26)</f>
        <v>0</v>
      </c>
      <c r="Q27" s="43"/>
      <c r="R27" s="43">
        <f>SUM(R25:R26)</f>
        <v>0</v>
      </c>
      <c r="S27" s="44"/>
      <c r="T27" s="43">
        <f>SUM(T25:T26)</f>
        <v>0</v>
      </c>
      <c r="U27" s="44"/>
      <c r="V27" s="43">
        <f>SUM(V25:V26)</f>
        <v>0</v>
      </c>
      <c r="W27" s="44"/>
      <c r="X27" s="43">
        <f>SUM(X25:X26)</f>
        <v>0</v>
      </c>
      <c r="Y27" s="44"/>
      <c r="Z27" s="43">
        <f>SUM(Z25:Z26)</f>
        <v>750000</v>
      </c>
      <c r="AA27" s="44"/>
      <c r="AB27" s="43">
        <f>SUM(AB25:AB26)</f>
        <v>2000000</v>
      </c>
    </row>
    <row r="28" spans="1:31">
      <c r="A28" s="48" t="s">
        <v>32</v>
      </c>
      <c r="B28" s="49" t="s">
        <v>42</v>
      </c>
      <c r="C28" s="48"/>
      <c r="D28" s="50"/>
      <c r="E28" s="50"/>
      <c r="F28" s="50">
        <f>+F27+F24</f>
        <v>9512200</v>
      </c>
      <c r="G28" s="50"/>
      <c r="H28" s="50">
        <f>+H27+H24</f>
        <v>250000</v>
      </c>
      <c r="I28" s="50"/>
      <c r="J28" s="50">
        <f>+J27+J24</f>
        <v>250000</v>
      </c>
      <c r="K28" s="50"/>
      <c r="L28" s="50">
        <f>+L27+L24</f>
        <v>7012200</v>
      </c>
      <c r="M28" s="50"/>
      <c r="N28" s="50">
        <f>+N27+N24</f>
        <v>0</v>
      </c>
      <c r="O28" s="50"/>
      <c r="P28" s="50">
        <f>+P27+P24</f>
        <v>0</v>
      </c>
      <c r="Q28" s="50"/>
      <c r="R28" s="50">
        <f>+R27+R24</f>
        <v>0</v>
      </c>
      <c r="S28" s="51"/>
      <c r="T28" s="50">
        <f>+T27+T24</f>
        <v>0</v>
      </c>
      <c r="U28" s="51"/>
      <c r="V28" s="50">
        <f>+V27+V24</f>
        <v>0</v>
      </c>
      <c r="W28" s="51"/>
      <c r="X28" s="50">
        <f>+X27+X24</f>
        <v>0</v>
      </c>
      <c r="Y28" s="51"/>
      <c r="Z28" s="50">
        <f>+Z27+Z24</f>
        <v>7512200</v>
      </c>
      <c r="AA28" s="51"/>
      <c r="AB28" s="50">
        <f>+AB27+AB24</f>
        <v>2000000</v>
      </c>
      <c r="AE28" s="56"/>
    </row>
    <row r="29" spans="1:31" hidden="1">
      <c r="A29" s="48"/>
      <c r="B29" s="125" t="s">
        <v>242</v>
      </c>
      <c r="C29" s="48"/>
      <c r="D29" s="50"/>
      <c r="E29" s="50"/>
      <c r="F29" s="50">
        <v>585777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1"/>
      <c r="T29" s="50"/>
      <c r="U29" s="51"/>
      <c r="V29" s="50"/>
      <c r="W29" s="51"/>
      <c r="X29" s="50"/>
      <c r="Y29" s="51"/>
      <c r="Z29" s="39">
        <f>+H29+J29+L29+N29+P29+R29+T29+V29+X29</f>
        <v>0</v>
      </c>
      <c r="AA29" s="51"/>
      <c r="AB29" s="39">
        <f>+F29-Z29</f>
        <v>585777</v>
      </c>
      <c r="AE29" s="56"/>
    </row>
    <row r="30" spans="1:31">
      <c r="A30" s="41" t="s">
        <v>33</v>
      </c>
      <c r="B30" s="42" t="s">
        <v>43</v>
      </c>
      <c r="C30" s="41"/>
      <c r="D30" s="43"/>
      <c r="E30" s="43"/>
      <c r="F30" s="43">
        <f>+F28+F20+F29</f>
        <v>83094777</v>
      </c>
      <c r="G30" s="43"/>
      <c r="H30" s="43">
        <f>+H28+H20+H29</f>
        <v>8827600</v>
      </c>
      <c r="I30" s="43"/>
      <c r="J30" s="43">
        <f>+J28+J20+J29</f>
        <v>7812400</v>
      </c>
      <c r="K30" s="43"/>
      <c r="L30" s="43">
        <f>+L28+L20+L29</f>
        <v>15451400</v>
      </c>
      <c r="M30" s="43"/>
      <c r="N30" s="43">
        <f>+N28+N20+N29</f>
        <v>0</v>
      </c>
      <c r="O30" s="43"/>
      <c r="P30" s="43">
        <f>+P28+P20+P29</f>
        <v>0</v>
      </c>
      <c r="Q30" s="43"/>
      <c r="R30" s="43">
        <f>+R28+R20+R29</f>
        <v>0</v>
      </c>
      <c r="S30" s="44"/>
      <c r="T30" s="43">
        <f>+T28+T20+T29</f>
        <v>0</v>
      </c>
      <c r="U30" s="44"/>
      <c r="V30" s="43">
        <f>+V28+V20+V29</f>
        <v>0</v>
      </c>
      <c r="W30" s="44"/>
      <c r="X30" s="43">
        <f>+X28+X20+X29</f>
        <v>0</v>
      </c>
      <c r="Y30" s="44"/>
      <c r="Z30" s="43">
        <f>+Z28+Z20+Z29</f>
        <v>32091400</v>
      </c>
      <c r="AA30" s="44"/>
      <c r="AB30" s="43">
        <f>+AB28+AB20+AB29</f>
        <v>51003377</v>
      </c>
      <c r="AE30" s="56"/>
    </row>
    <row r="31" spans="1:31">
      <c r="A31" s="48">
        <v>7</v>
      </c>
      <c r="B31" s="49" t="s">
        <v>24</v>
      </c>
      <c r="C31" s="48"/>
      <c r="D31" s="50"/>
      <c r="E31" s="50"/>
      <c r="F31" s="50">
        <f>+F30*10%</f>
        <v>8309477.7000000002</v>
      </c>
      <c r="G31" s="50"/>
      <c r="H31" s="50">
        <f>+H30*10%</f>
        <v>882760</v>
      </c>
      <c r="I31" s="50"/>
      <c r="J31" s="50">
        <f>+J30*10%</f>
        <v>781240</v>
      </c>
      <c r="K31" s="50"/>
      <c r="L31" s="50">
        <f>+L30*10%</f>
        <v>1545140</v>
      </c>
      <c r="M31" s="50"/>
      <c r="N31" s="50">
        <f>+N30*10%</f>
        <v>0</v>
      </c>
      <c r="O31" s="50"/>
      <c r="P31" s="50">
        <f>+P30*10%</f>
        <v>0</v>
      </c>
      <c r="Q31" s="50"/>
      <c r="R31" s="50">
        <f>+R30*10%</f>
        <v>0</v>
      </c>
      <c r="S31" s="51"/>
      <c r="T31" s="50">
        <f>+T30*10%</f>
        <v>0</v>
      </c>
      <c r="U31" s="51"/>
      <c r="V31" s="50">
        <f>+V30*10%</f>
        <v>0</v>
      </c>
      <c r="W31" s="51"/>
      <c r="X31" s="50">
        <f>+X30*10%</f>
        <v>0</v>
      </c>
      <c r="Y31" s="51"/>
      <c r="Z31" s="50">
        <f>+Z30*10%</f>
        <v>3209140</v>
      </c>
      <c r="AA31" s="51"/>
      <c r="AB31" s="50">
        <f>+AB30*10%</f>
        <v>5100337.7</v>
      </c>
      <c r="AE31" s="56"/>
    </row>
    <row r="32" spans="1:31">
      <c r="A32" s="41" t="s">
        <v>34</v>
      </c>
      <c r="B32" s="42" t="s">
        <v>44</v>
      </c>
      <c r="C32" s="41"/>
      <c r="D32" s="43"/>
      <c r="E32" s="43"/>
      <c r="F32" s="43">
        <f>+F30+F31</f>
        <v>91404254.700000003</v>
      </c>
      <c r="G32" s="43"/>
      <c r="H32" s="43">
        <f>+H30+H31</f>
        <v>9710360</v>
      </c>
      <c r="I32" s="43"/>
      <c r="J32" s="43">
        <f>+J30+J31</f>
        <v>8593640</v>
      </c>
      <c r="K32" s="43"/>
      <c r="L32" s="43">
        <f>+L30+L31</f>
        <v>16996540</v>
      </c>
      <c r="M32" s="43"/>
      <c r="N32" s="43">
        <f>+N30+N31</f>
        <v>0</v>
      </c>
      <c r="O32" s="43"/>
      <c r="P32" s="43">
        <f>+P30+P31</f>
        <v>0</v>
      </c>
      <c r="Q32" s="43"/>
      <c r="R32" s="43">
        <f>+R30+R31</f>
        <v>0</v>
      </c>
      <c r="S32" s="44"/>
      <c r="T32" s="43">
        <f>+T30+T31</f>
        <v>0</v>
      </c>
      <c r="U32" s="44"/>
      <c r="V32" s="43">
        <f>+V30+V31</f>
        <v>0</v>
      </c>
      <c r="W32" s="44"/>
      <c r="X32" s="43">
        <f>+X30+X31</f>
        <v>0</v>
      </c>
      <c r="Y32" s="44"/>
      <c r="Z32" s="43">
        <f>+Z30+Z31</f>
        <v>35300540</v>
      </c>
      <c r="AA32" s="44"/>
      <c r="AB32" s="43">
        <f>+AB30+AB31</f>
        <v>56103714.700000003</v>
      </c>
      <c r="AE32" s="56"/>
    </row>
    <row r="33" spans="1:29">
      <c r="A33" s="52"/>
      <c r="B33" s="53"/>
      <c r="C33" s="5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54"/>
      <c r="U33" s="55"/>
      <c r="V33" s="54"/>
      <c r="W33" s="55"/>
      <c r="X33" s="54"/>
      <c r="Y33" s="55"/>
      <c r="Z33" s="54"/>
    </row>
    <row r="34" spans="1:29">
      <c r="B34" s="32" t="s">
        <v>7</v>
      </c>
      <c r="AC34" s="56"/>
    </row>
    <row r="35" spans="1:29">
      <c r="B35" s="30" t="s">
        <v>87</v>
      </c>
      <c r="Y35" s="120" t="s">
        <v>83</v>
      </c>
      <c r="Z35" s="120"/>
      <c r="AA35" s="56"/>
    </row>
    <row r="36" spans="1:29">
      <c r="B36" s="30" t="s">
        <v>86</v>
      </c>
      <c r="Y36" s="120" t="s">
        <v>84</v>
      </c>
      <c r="Z36" s="120"/>
    </row>
    <row r="37" spans="1:29">
      <c r="B37" s="30" t="s">
        <v>88</v>
      </c>
      <c r="Y37" s="120" t="s">
        <v>85</v>
      </c>
      <c r="Z37" s="120"/>
      <c r="AB37" s="56"/>
    </row>
    <row r="38" spans="1:29" ht="8.25" customHeight="1">
      <c r="Y38" s="57"/>
      <c r="Z38" s="57"/>
    </row>
    <row r="39" spans="1:29">
      <c r="B39" s="32" t="s">
        <v>1</v>
      </c>
    </row>
    <row r="40" spans="1:29">
      <c r="B40" s="30" t="s">
        <v>259</v>
      </c>
      <c r="Y40" s="30" t="s">
        <v>249</v>
      </c>
    </row>
    <row r="41" spans="1:29" ht="7.5" customHeight="1"/>
    <row r="42" spans="1:29">
      <c r="B42" s="32" t="s">
        <v>2</v>
      </c>
    </row>
    <row r="43" spans="1:29">
      <c r="B43" s="30" t="s">
        <v>51</v>
      </c>
      <c r="Y43" s="120" t="s">
        <v>125</v>
      </c>
      <c r="Z43" s="120"/>
    </row>
    <row r="44" spans="1:29">
      <c r="B44" s="30" t="s">
        <v>260</v>
      </c>
      <c r="Y44" s="30" t="s">
        <v>250</v>
      </c>
    </row>
  </sheetData>
  <mergeCells count="27">
    <mergeCell ref="AA12:AB12"/>
    <mergeCell ref="I12:J12"/>
    <mergeCell ref="K12:L12"/>
    <mergeCell ref="M12:N12"/>
    <mergeCell ref="O12:P12"/>
    <mergeCell ref="Q12:R12"/>
    <mergeCell ref="Y35:Z35"/>
    <mergeCell ref="Y36:Z36"/>
    <mergeCell ref="Y37:Z37"/>
    <mergeCell ref="Y43:Z43"/>
    <mergeCell ref="A9:Z9"/>
    <mergeCell ref="A11:Z11"/>
    <mergeCell ref="A12:A13"/>
    <mergeCell ref="B12:B13"/>
    <mergeCell ref="C12:C13"/>
    <mergeCell ref="D12:D13"/>
    <mergeCell ref="W12:X12"/>
    <mergeCell ref="Y12:Z12"/>
    <mergeCell ref="E12:F12"/>
    <mergeCell ref="U12:V12"/>
    <mergeCell ref="S12:T12"/>
    <mergeCell ref="G12:H12"/>
    <mergeCell ref="A1:Z1"/>
    <mergeCell ref="A2:Z2"/>
    <mergeCell ref="A3:Z3"/>
    <mergeCell ref="A5:Z5"/>
    <mergeCell ref="A7:Z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2024-01-23T03:34:07Z</cp:lastPrinted>
  <dcterms:created xsi:type="dcterms:W3CDTF">2014-01-15T06:30:10Z</dcterms:created>
  <dcterms:modified xsi:type="dcterms:W3CDTF">2024-03-19T06:04:16Z</dcterms:modified>
</cp:coreProperties>
</file>