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4 он\гүйцэтгэл 2024 он\"/>
    </mc:Choice>
  </mc:AlternateContent>
  <xr:revisionPtr revIDLastSave="0" documentId="13_ncr:1_{678157D4-7E89-4B20-90AA-75391FE13859}" xr6:coauthVersionLast="45" xr6:coauthVersionMax="45" xr10:uidLastSave="{00000000-0000-0000-0000-000000000000}"/>
  <bookViews>
    <workbookView xWindow="28680" yWindow="-120" windowWidth="29040" windowHeight="15720" tabRatio="992" activeTab="4" xr2:uid="{00000000-000D-0000-FFFF-FFFF00000000}"/>
  </bookViews>
  <sheets>
    <sheet name="2024.01" sheetId="59" r:id="rId1"/>
    <sheet name="2024.02" sheetId="60" r:id="rId2"/>
    <sheet name="2024.03" sheetId="61" r:id="rId3"/>
    <sheet name="2024.04" sheetId="62" r:id="rId4"/>
    <sheet name="2024.05" sheetId="63" r:id="rId5"/>
  </sheets>
  <calcPr calcId="191029"/>
</workbook>
</file>

<file path=xl/calcChain.xml><?xml version="1.0" encoding="utf-8"?>
<calcChain xmlns="http://schemas.openxmlformats.org/spreadsheetml/2006/main">
  <c r="G30" i="63" l="1"/>
  <c r="G31" i="63"/>
  <c r="G32" i="63"/>
  <c r="G29" i="63"/>
  <c r="F30" i="63"/>
  <c r="H30" i="63" s="1"/>
  <c r="F31" i="63"/>
  <c r="H31" i="63" s="1"/>
  <c r="F32" i="63"/>
  <c r="H32" i="63" s="1"/>
  <c r="F29" i="63"/>
  <c r="H29" i="63" s="1"/>
  <c r="G27" i="63"/>
  <c r="G26" i="63"/>
  <c r="F26" i="63"/>
  <c r="H26" i="63" s="1"/>
  <c r="G24" i="63"/>
  <c r="G22" i="63"/>
  <c r="G21" i="63"/>
  <c r="F22" i="63"/>
  <c r="H22" i="63" s="1"/>
  <c r="F21" i="63"/>
  <c r="H21" i="63" s="1"/>
  <c r="G19" i="63"/>
  <c r="G18" i="63"/>
  <c r="F19" i="63"/>
  <c r="F18" i="63"/>
  <c r="H18" i="63" s="1"/>
  <c r="G16" i="63"/>
  <c r="F16" i="63"/>
  <c r="F17" i="63" s="1"/>
  <c r="H38" i="63"/>
  <c r="F38" i="63"/>
  <c r="H37" i="63"/>
  <c r="F37" i="63"/>
  <c r="H36" i="63"/>
  <c r="H27" i="63"/>
  <c r="F27" i="63"/>
  <c r="H25" i="63"/>
  <c r="F25" i="63"/>
  <c r="F33" i="63" l="1"/>
  <c r="H33" i="63"/>
  <c r="H28" i="63"/>
  <c r="H23" i="63"/>
  <c r="F23" i="63"/>
  <c r="F20" i="63"/>
  <c r="H19" i="63"/>
  <c r="H20" i="63" s="1"/>
  <c r="H16" i="63"/>
  <c r="H17" i="63" s="1"/>
  <c r="F39" i="63"/>
  <c r="F40" i="63" s="1"/>
  <c r="H39" i="63"/>
  <c r="H40" i="63" s="1"/>
  <c r="F28" i="63"/>
  <c r="I27" i="62"/>
  <c r="I26" i="62"/>
  <c r="I25" i="62"/>
  <c r="I23" i="62"/>
  <c r="I20" i="62"/>
  <c r="I19" i="62"/>
  <c r="I26" i="60"/>
  <c r="I25" i="60"/>
  <c r="I24" i="60"/>
  <c r="I21" i="60"/>
  <c r="I20" i="60"/>
  <c r="I19" i="60"/>
  <c r="I26" i="59"/>
  <c r="I25" i="59"/>
  <c r="I24" i="59"/>
  <c r="I21" i="59"/>
  <c r="I20" i="59"/>
  <c r="I19" i="59"/>
  <c r="H24" i="63" l="1"/>
  <c r="H34" i="63" s="1"/>
  <c r="H42" i="63" s="1"/>
  <c r="H43" i="63" s="1"/>
  <c r="H44" i="63" s="1"/>
  <c r="F24" i="63"/>
  <c r="F34" i="63" s="1"/>
  <c r="F42" i="63" s="1"/>
  <c r="G21" i="62"/>
  <c r="G20" i="62"/>
  <c r="H20" i="62"/>
  <c r="H21" i="62"/>
  <c r="F20" i="62"/>
  <c r="F21" i="62"/>
  <c r="H16" i="62"/>
  <c r="F16" i="62"/>
  <c r="F43" i="63" l="1"/>
  <c r="F44" i="63" s="1"/>
  <c r="G22" i="62"/>
  <c r="H22" i="62" s="1"/>
  <c r="G17" i="62"/>
  <c r="H17" i="62" s="1"/>
  <c r="H18" i="62" s="1"/>
  <c r="H19" i="62" s="1"/>
  <c r="F22" i="62"/>
  <c r="F23" i="62" s="1"/>
  <c r="F17" i="62"/>
  <c r="H23" i="62" l="1"/>
  <c r="H24" i="62" s="1"/>
  <c r="H26" i="62" s="1"/>
  <c r="H27" i="62" s="1"/>
  <c r="H28" i="62" s="1"/>
  <c r="F18" i="62"/>
  <c r="F19" i="62" s="1"/>
  <c r="F24" i="62"/>
  <c r="I26" i="61"/>
  <c r="I25" i="61"/>
  <c r="I24" i="61"/>
  <c r="H24" i="61"/>
  <c r="H25" i="61" s="1"/>
  <c r="H26" i="61" s="1"/>
  <c r="I21" i="61"/>
  <c r="I20" i="61"/>
  <c r="I19" i="61"/>
  <c r="F26" i="62" l="1"/>
  <c r="F27" i="62" s="1"/>
  <c r="F28" i="62" s="1"/>
  <c r="F26" i="61"/>
  <c r="G17" i="61"/>
  <c r="H17" i="61" s="1"/>
  <c r="H18" i="61" s="1"/>
  <c r="H19" i="61" s="1"/>
  <c r="H20" i="61"/>
  <c r="H21" i="61" s="1"/>
  <c r="H22" i="61" s="1"/>
  <c r="F20" i="61"/>
  <c r="F21" i="61" s="1"/>
  <c r="F22" i="61" s="1"/>
  <c r="G18" i="61"/>
  <c r="F17" i="61"/>
  <c r="F18" i="61" s="1"/>
  <c r="F19" i="61" s="1"/>
  <c r="F24" i="61" s="1"/>
  <c r="F25" i="61" l="1"/>
  <c r="G21" i="60"/>
  <c r="H20" i="60"/>
  <c r="H21" i="60" s="1"/>
  <c r="H22" i="60" s="1"/>
  <c r="F20" i="60"/>
  <c r="F21" i="60" s="1"/>
  <c r="F22" i="60" s="1"/>
  <c r="G18" i="60"/>
  <c r="H17" i="60"/>
  <c r="H18" i="60" s="1"/>
  <c r="H19" i="60" s="1"/>
  <c r="H24" i="60" s="1"/>
  <c r="H25" i="60" s="1"/>
  <c r="H26" i="60" s="1"/>
  <c r="F17" i="60"/>
  <c r="F18" i="60" s="1"/>
  <c r="F19" i="60" s="1"/>
  <c r="F24" i="60" l="1"/>
  <c r="F25" i="60" s="1"/>
  <c r="F26" i="60" l="1"/>
  <c r="G18" i="59"/>
  <c r="G20" i="59"/>
  <c r="H20" i="59" s="1"/>
  <c r="G21" i="59"/>
  <c r="G17" i="59"/>
  <c r="H17" i="59" s="1"/>
  <c r="H18" i="59" s="1"/>
  <c r="H19" i="59" s="1"/>
  <c r="F17" i="59"/>
  <c r="F20" i="59"/>
  <c r="F18" i="59"/>
  <c r="F19" i="59" s="1"/>
  <c r="F21" i="59" l="1"/>
  <c r="F22" i="59" s="1"/>
  <c r="F24" i="59" s="1"/>
  <c r="F25" i="59" s="1"/>
  <c r="F26" i="59" s="1"/>
  <c r="H21" i="59"/>
  <c r="H22" i="59" s="1"/>
  <c r="H24" i="59" s="1"/>
  <c r="H25" i="59" l="1"/>
  <c r="H26" i="59" s="1"/>
</calcChain>
</file>

<file path=xl/sharedStrings.xml><?xml version="1.0" encoding="utf-8"?>
<sst xmlns="http://schemas.openxmlformats.org/spreadsheetml/2006/main" count="301" uniqueCount="83">
  <si>
    <t>Дүн</t>
  </si>
  <si>
    <t>Ажлын нэр, төрөл</t>
  </si>
  <si>
    <t>Тоо</t>
  </si>
  <si>
    <t>НӨАТ-10 %</t>
  </si>
  <si>
    <t>VI</t>
  </si>
  <si>
    <t>IX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</si>
  <si>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</si>
  <si>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</si>
  <si>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</si>
  <si>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</si>
  <si>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</si>
  <si>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</si>
  <si>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</si>
  <si>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</si>
  <si>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</si>
  <si>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</si>
  <si>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</si>
  <si>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</si>
  <si>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</si>
  <si>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</si>
  <si>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</si>
  <si>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</si>
  <si>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</si>
  <si>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</si>
  <si>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VIII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</si>
  <si>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</si>
  <si>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</si>
  <si>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</si>
  <si>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</si>
  <si>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</si>
  <si>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</si>
  <si>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</si>
  <si>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</si>
  <si>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2024 оны 01 дугаар сарын 1-нээс 01 дугаар сарын 31-ний өдөр хүртэл</t>
  </si>
  <si>
    <t>Гүйцэтгэгч:</t>
  </si>
  <si>
    <t>Захирал</t>
  </si>
  <si>
    <t>Д.Отгонбаатар</t>
  </si>
  <si>
    <t>А.Амарбаясгалан</t>
  </si>
  <si>
    <t>С.Ариунсанаа</t>
  </si>
  <si>
    <t>Ахлах геологич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</si>
  <si>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</si>
  <si>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</si>
  <si>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</si>
  <si>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</si>
  <si>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</si>
  <si>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</si>
  <si>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</si>
  <si>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</si>
  <si>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</si>
  <si>
    <t>2024 оны 02 дугаар сарын 1-нээс 02 дугаар сарын 29-ний өдөр хүртэл</t>
  </si>
  <si>
    <t>2024 оны 03 дугаар сарын 1-нээс 03 дугаар сарын 31-ний өдөр хүртэл</t>
  </si>
  <si>
    <t>Төслийн ахлагч</t>
  </si>
  <si>
    <t>Г.Мөнхзул</t>
  </si>
  <si>
    <t>2024 оны 04 дүгээр сарын 1-нээс 04 дугаар сарын 30-ний өдөр хүртэл</t>
  </si>
  <si>
    <t xml:space="preserve">Анги зохион байгуулалт </t>
  </si>
  <si>
    <t>%</t>
  </si>
  <si>
    <t xml:space="preserve">Автомашины татвар хураамж: УАЗ-фургон </t>
  </si>
  <si>
    <t>ш</t>
  </si>
  <si>
    <t>Mitsubishi Canter</t>
  </si>
  <si>
    <t>НИЙТ АЖЛЫН ДҮН</t>
  </si>
  <si>
    <t>2024 оны 05 дугаар сарын 1-нээс 05 дугаар сарын 31-ний өдөр хүртэл</t>
  </si>
  <si>
    <t>Төсөл, төсөв зохиолт</t>
  </si>
  <si>
    <t>хүн/ө</t>
  </si>
  <si>
    <t>БЭЛТГЭЛ АЖЛЫН ДҮН</t>
  </si>
  <si>
    <t>т.км</t>
  </si>
  <si>
    <t>Шалган холбох маршрут</t>
  </si>
  <si>
    <t>Эрлийн маршрут</t>
  </si>
  <si>
    <t>сорьц</t>
  </si>
  <si>
    <t>Цэглэн</t>
  </si>
  <si>
    <t>Литогеохими /зураглал, эрэл/</t>
  </si>
  <si>
    <t>МАРШРУТ, ТАЛБАЙН СОРЬЦЛОЛТЫН ДҮН</t>
  </si>
  <si>
    <t>СОРЬЦЛОЛТЫН ДҮН</t>
  </si>
  <si>
    <t>ХЭЭРИЙН АЖЛЫН ДҮН</t>
  </si>
  <si>
    <t>Хээрийн хангамж /томилолт/</t>
  </si>
  <si>
    <t>Тээвэр:               Хүн тээвэр /УАЗ-фургон/</t>
  </si>
  <si>
    <t xml:space="preserve">                  Үйлвэрийн тээвэр /УАЗ-фургон/</t>
  </si>
  <si>
    <t xml:space="preserve">                   Ачаа тээвэр /УАЗ-фургон/</t>
  </si>
  <si>
    <t xml:space="preserve">                  Ачаа тээвэр /Mitsubishi Canter/</t>
  </si>
  <si>
    <t>.</t>
  </si>
  <si>
    <t>ТЭЭВРИЙН ДҮН</t>
  </si>
  <si>
    <t>I</t>
  </si>
  <si>
    <t>II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</si>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</sst>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  <numFmt numFmtId="167" formatCode="_(* #,##0_);_(* \(#,##0\);_(* &quot;-&quot;??_);_(@_)"/>
  </numFmts>
  <fonts count="1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07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0" borderId="0" xfId="7" applyFont="1"/>
    <xf numFmtId="43" fontId="0" fillId="0" borderId="0" xfId="0" applyNumberFormat="1" applyFont="1"/>
    <xf numFmtId="3" fontId="0" fillId="0" borderId="0" xfId="0" applyNumberFormat="1" applyFont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left" vertical="center"/>
    </xf>
    <xf numFmtId="166" fontId="7" fillId="0" borderId="3" xfId="7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167" fontId="12" fillId="0" borderId="3" xfId="7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164" fontId="0" fillId="0" borderId="0" xfId="7" applyFont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3" fontId="0" fillId="3" borderId="0" xfId="0" applyNumberFormat="1" applyFont="1" applyFill="1"/>
    <xf numFmtId="167" fontId="7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0" fillId="0" borderId="0" xfId="0" applyFont="1" applyAlignment="1">
      <alignment horizontal="right" wrapText="1"/>
    </xf>
    <xf numFmtId="164" fontId="12" fillId="0" borderId="3" xfId="7" applyFont="1" applyFill="1" applyBorder="1" applyAlignment="1">
      <alignment vertical="center" wrapText="1"/>
    </xf>
    <xf numFmtId="164" fontId="12" fillId="0" borderId="3" xfId="7" applyFont="1" applyFill="1" applyBorder="1" applyAlignment="1">
      <alignment horizontal="center" vertical="center" wrapText="1"/>
    </xf>
    <xf numFmtId="167" fontId="12" fillId="0" borderId="3" xfId="7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 wrapText="1"/>
    </xf>
    <xf numFmtId="167" fontId="8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167" fontId="12" fillId="4" borderId="3" xfId="7" applyNumberFormat="1" applyFont="1" applyFill="1" applyBorder="1" applyAlignment="1">
      <alignment vertical="center" wrapText="1"/>
    </xf>
    <xf numFmtId="164" fontId="13" fillId="4" borderId="3" xfId="7" applyFont="1" applyFill="1" applyBorder="1" applyAlignment="1">
      <alignment horizontal="left" vertical="center" wrapText="1"/>
    </xf>
    <xf numFmtId="164" fontId="12" fillId="4" borderId="3" xfId="7" applyFont="1" applyFill="1" applyBorder="1" applyAlignment="1">
      <alignment horizontal="center" vertical="center" wrapText="1"/>
    </xf>
    <xf numFmtId="167" fontId="12" fillId="4" borderId="3" xfId="7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/>
    </xf>
    <xf numFmtId="3" fontId="8" fillId="4" borderId="3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vertical="center"/>
    </xf>
    <xf numFmtId="166" fontId="8" fillId="4" borderId="3" xfId="7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3" xfId="7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opLeftCell="A7" workbookViewId="0">
      <selection activeCell="I26" sqref="I26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101" t="s">
        <v>13</v>
      </c>
      <c r="B1" s="101"/>
      <c r="C1" s="101"/>
      <c r="D1" s="101"/>
      <c r="E1" s="101"/>
      <c r="F1" s="101"/>
      <c r="G1" s="101"/>
      <c r="H1" s="101"/>
    </row>
    <row r="2" spans="1:8">
      <c r="A2" s="101" t="s">
        <v>14</v>
      </c>
      <c r="B2" s="101"/>
      <c r="C2" s="101"/>
      <c r="D2" s="101"/>
      <c r="E2" s="101"/>
      <c r="F2" s="101"/>
      <c r="G2" s="101"/>
      <c r="H2" s="101"/>
    </row>
    <row r="3" spans="1:8">
      <c r="A3" s="101" t="s">
        <v>15</v>
      </c>
      <c r="B3" s="101"/>
      <c r="C3" s="101"/>
      <c r="D3" s="101"/>
      <c r="E3" s="101"/>
      <c r="F3" s="101"/>
      <c r="G3" s="101"/>
      <c r="H3" s="101"/>
    </row>
    <row r="6" spans="1:8">
      <c r="B6" s="106" t="s">
        <v>16</v>
      </c>
      <c r="C6" s="106"/>
      <c r="D6" s="106"/>
      <c r="E6" s="106"/>
      <c r="F6" s="106"/>
      <c r="G6" s="106"/>
      <c r="H6" s="106"/>
    </row>
    <row r="7" spans="1:8">
      <c r="B7" s="106" t="s">
        <v>12</v>
      </c>
      <c r="C7" s="106"/>
      <c r="D7" s="106"/>
      <c r="E7" s="106"/>
      <c r="F7" s="106"/>
      <c r="G7" s="106"/>
      <c r="H7" s="106"/>
    </row>
    <row r="8" spans="1:8">
      <c r="B8" s="23"/>
      <c r="C8" s="23"/>
      <c r="D8" s="23"/>
      <c r="F8" s="23" t="s">
        <v>17</v>
      </c>
    </row>
    <row r="9" spans="1:8">
      <c r="B9" s="23"/>
      <c r="C9" s="23"/>
      <c r="D9" s="23"/>
      <c r="E9" s="23"/>
      <c r="F9" s="23"/>
    </row>
    <row r="10" spans="1:8">
      <c r="A10" s="101" t="s">
        <v>33</v>
      </c>
      <c r="B10" s="101"/>
      <c r="C10" s="101"/>
      <c r="D10" s="101"/>
      <c r="E10" s="101"/>
      <c r="F10" s="101"/>
      <c r="G10" s="101"/>
      <c r="H10" s="101"/>
    </row>
    <row r="11" spans="1:8">
      <c r="A11" s="19"/>
      <c r="B11" s="19"/>
      <c r="C11" s="19"/>
      <c r="D11" s="19"/>
      <c r="E11" s="19"/>
      <c r="F11" s="19"/>
      <c r="G11" s="19"/>
      <c r="H11" s="19"/>
    </row>
    <row r="12" spans="1:8">
      <c r="A12" s="101" t="s">
        <v>18</v>
      </c>
      <c r="B12" s="101"/>
      <c r="C12" s="101"/>
      <c r="D12" s="101"/>
      <c r="E12" s="101"/>
      <c r="F12" s="101"/>
      <c r="G12" s="101"/>
      <c r="H12" s="101"/>
    </row>
    <row r="14" spans="1:8">
      <c r="A14" s="102" t="s">
        <v>11</v>
      </c>
      <c r="B14" s="102" t="s">
        <v>1</v>
      </c>
      <c r="C14" s="103" t="s">
        <v>7</v>
      </c>
      <c r="D14" s="103" t="s">
        <v>8</v>
      </c>
      <c r="E14" s="105" t="s">
        <v>9</v>
      </c>
      <c r="F14" s="105"/>
      <c r="G14" s="105" t="s">
        <v>10</v>
      </c>
      <c r="H14" s="105"/>
    </row>
    <row r="15" spans="1:8">
      <c r="A15" s="102"/>
      <c r="B15" s="102"/>
      <c r="C15" s="104"/>
      <c r="D15" s="104"/>
      <c r="E15" s="22" t="s">
        <v>2</v>
      </c>
      <c r="F15" s="22" t="s">
        <v>0</v>
      </c>
      <c r="G15" s="22" t="s">
        <v>2</v>
      </c>
      <c r="H15" s="22" t="s">
        <v>0</v>
      </c>
    </row>
    <row r="16" spans="1:8">
      <c r="A16" s="22">
        <v>0</v>
      </c>
      <c r="B16" s="22">
        <v>1</v>
      </c>
      <c r="C16" s="21">
        <v>2</v>
      </c>
      <c r="D16" s="21">
        <v>3</v>
      </c>
      <c r="E16" s="22">
        <v>4</v>
      </c>
      <c r="F16" s="22">
        <v>5</v>
      </c>
      <c r="G16" s="22">
        <v>6</v>
      </c>
      <c r="H16" s="22">
        <v>7</v>
      </c>
    </row>
    <row r="17" spans="1:10">
      <c r="A17" s="22"/>
      <c r="B17" s="8" t="s">
        <v>25</v>
      </c>
      <c r="C17" s="22" t="s">
        <v>19</v>
      </c>
      <c r="D17" s="24">
        <v>65500</v>
      </c>
      <c r="E17" s="10">
        <v>220</v>
      </c>
      <c r="F17" s="9">
        <f t="shared" ref="F17" si="0">E17*D17</f>
        <v>14410000</v>
      </c>
      <c r="G17" s="10">
        <f>+E17</f>
        <v>220</v>
      </c>
      <c r="H17" s="9">
        <f t="shared" ref="H17" si="1">G17*D17</f>
        <v>14410000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14410000</v>
      </c>
      <c r="G18" s="10">
        <f t="shared" ref="G18:G21" si="2">+E18</f>
        <v>0</v>
      </c>
      <c r="H18" s="13">
        <f>SUM(H17:H17)</f>
        <v>14410000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14410000</v>
      </c>
      <c r="G19" s="13"/>
      <c r="H19" s="13">
        <f t="shared" ref="H19" si="3">+H18</f>
        <v>14410000</v>
      </c>
      <c r="I19" s="37">
        <f>+F19*2%</f>
        <v>288200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f t="shared" si="2"/>
        <v>1</v>
      </c>
      <c r="H20" s="16">
        <f t="shared" ref="H20" si="5">+G20*D20</f>
        <v>650000</v>
      </c>
      <c r="I20" s="38">
        <f>+F19-I19</f>
        <v>14121800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15060000</v>
      </c>
      <c r="G24" s="13"/>
      <c r="H24" s="13">
        <f>H19+H22</f>
        <v>15060000</v>
      </c>
      <c r="I24" s="38">
        <f>+I21+I20</f>
        <v>14771800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 t="shared" ref="F25" si="7">+F23*0.1+F24*0.1</f>
        <v>1506000</v>
      </c>
      <c r="G25" s="13"/>
      <c r="H25" s="13">
        <f>+H23*0.1+H24*0.1</f>
        <v>1506000</v>
      </c>
      <c r="I25" s="7">
        <f>+I24*0.1</f>
        <v>1477180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16566000</v>
      </c>
      <c r="G26" s="13"/>
      <c r="H26" s="13">
        <f t="shared" ref="H26" si="8">SUM(H23:H25)</f>
        <v>16566000</v>
      </c>
      <c r="I26" s="69">
        <f>+I24+I25</f>
        <v>16248980</v>
      </c>
    </row>
    <row r="27" spans="1:10">
      <c r="B27" s="4"/>
    </row>
    <row r="28" spans="1:10">
      <c r="B28" s="4" t="s">
        <v>34</v>
      </c>
      <c r="F28" s="100"/>
      <c r="G28" s="100"/>
    </row>
    <row r="29" spans="1:10">
      <c r="B29" s="27" t="s">
        <v>35</v>
      </c>
      <c r="E29" s="29" t="s">
        <v>36</v>
      </c>
      <c r="F29" s="28"/>
      <c r="G29" s="28"/>
    </row>
    <row r="30" spans="1:10">
      <c r="B30" s="19"/>
      <c r="F30" s="20"/>
      <c r="G30" s="20"/>
    </row>
    <row r="31" spans="1:10">
      <c r="B31" s="30" t="s">
        <v>39</v>
      </c>
      <c r="E31" s="29" t="s">
        <v>37</v>
      </c>
      <c r="F31" s="28"/>
      <c r="G31" s="28"/>
    </row>
    <row r="32" spans="1:10">
      <c r="B32" s="30"/>
      <c r="C32" s="3"/>
      <c r="D32" s="3"/>
      <c r="E32" s="29"/>
      <c r="F32" s="20"/>
      <c r="G32" s="20"/>
    </row>
    <row r="33" spans="2:7">
      <c r="B33" s="31" t="s">
        <v>40</v>
      </c>
      <c r="C33" s="3"/>
      <c r="D33" s="3"/>
      <c r="E33" s="29" t="s">
        <v>38</v>
      </c>
      <c r="F33" s="20"/>
      <c r="G33" s="20"/>
    </row>
    <row r="34" spans="2:7">
      <c r="B34" s="4"/>
      <c r="C34" s="3"/>
      <c r="D34" s="3"/>
      <c r="E34" s="3"/>
      <c r="F34" s="20"/>
      <c r="G34" s="20"/>
    </row>
    <row r="35" spans="2:7">
      <c r="B35" s="4" t="s">
        <v>41</v>
      </c>
      <c r="F35" s="20"/>
      <c r="G35" s="20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28:G28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6F5-402F-48D9-B2BA-604F837AD6FD}">
  <dimension ref="A1:J42"/>
  <sheetViews>
    <sheetView topLeftCell="A7" workbookViewId="0">
      <selection activeCell="I26" sqref="I26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101" t="s">
        <v>13</v>
      </c>
      <c r="B1" s="101"/>
      <c r="C1" s="101"/>
      <c r="D1" s="101"/>
      <c r="E1" s="101"/>
      <c r="F1" s="101"/>
      <c r="G1" s="101"/>
      <c r="H1" s="101"/>
    </row>
    <row r="2" spans="1:8">
      <c r="A2" s="101" t="s">
        <v>14</v>
      </c>
      <c r="B2" s="101"/>
      <c r="C2" s="101"/>
      <c r="D2" s="101"/>
      <c r="E2" s="101"/>
      <c r="F2" s="101"/>
      <c r="G2" s="101"/>
      <c r="H2" s="101"/>
    </row>
    <row r="3" spans="1:8">
      <c r="A3" s="101" t="s">
        <v>15</v>
      </c>
      <c r="B3" s="101"/>
      <c r="C3" s="101"/>
      <c r="D3" s="101"/>
      <c r="E3" s="101"/>
      <c r="F3" s="101"/>
      <c r="G3" s="101"/>
      <c r="H3" s="101"/>
    </row>
    <row r="6" spans="1:8">
      <c r="B6" s="106" t="s">
        <v>16</v>
      </c>
      <c r="C6" s="106"/>
      <c r="D6" s="106"/>
      <c r="E6" s="106"/>
      <c r="F6" s="106"/>
      <c r="G6" s="106"/>
      <c r="H6" s="106"/>
    </row>
    <row r="7" spans="1:8">
      <c r="B7" s="106" t="s">
        <v>12</v>
      </c>
      <c r="C7" s="106"/>
      <c r="D7" s="106"/>
      <c r="E7" s="106"/>
      <c r="F7" s="106"/>
      <c r="G7" s="106"/>
      <c r="H7" s="106"/>
    </row>
    <row r="8" spans="1:8">
      <c r="B8" s="33"/>
      <c r="C8" s="33"/>
      <c r="D8" s="33"/>
      <c r="F8" s="33" t="s">
        <v>17</v>
      </c>
    </row>
    <row r="9" spans="1:8">
      <c r="B9" s="33"/>
      <c r="C9" s="33"/>
      <c r="D9" s="33"/>
      <c r="E9" s="33"/>
      <c r="F9" s="33"/>
    </row>
    <row r="10" spans="1:8">
      <c r="A10" s="101" t="s">
        <v>49</v>
      </c>
      <c r="B10" s="101"/>
      <c r="C10" s="101"/>
      <c r="D10" s="101"/>
      <c r="E10" s="101"/>
      <c r="F10" s="101"/>
      <c r="G10" s="101"/>
      <c r="H10" s="101"/>
    </row>
    <row r="11" spans="1:8">
      <c r="A11" s="32"/>
      <c r="B11" s="32"/>
      <c r="C11" s="32"/>
      <c r="D11" s="32"/>
      <c r="E11" s="32"/>
      <c r="F11" s="32"/>
      <c r="G11" s="32"/>
      <c r="H11" s="32"/>
    </row>
    <row r="12" spans="1:8">
      <c r="A12" s="101" t="s">
        <v>18</v>
      </c>
      <c r="B12" s="101"/>
      <c r="C12" s="101"/>
      <c r="D12" s="101"/>
      <c r="E12" s="101"/>
      <c r="F12" s="101"/>
      <c r="G12" s="101"/>
      <c r="H12" s="101"/>
    </row>
    <row r="14" spans="1:8">
      <c r="A14" s="102" t="s">
        <v>11</v>
      </c>
      <c r="B14" s="102" t="s">
        <v>1</v>
      </c>
      <c r="C14" s="103" t="s">
        <v>7</v>
      </c>
      <c r="D14" s="103" t="s">
        <v>8</v>
      </c>
      <c r="E14" s="105" t="s">
        <v>9</v>
      </c>
      <c r="F14" s="105"/>
      <c r="G14" s="105" t="s">
        <v>10</v>
      </c>
      <c r="H14" s="105"/>
    </row>
    <row r="15" spans="1:8">
      <c r="A15" s="102"/>
      <c r="B15" s="102"/>
      <c r="C15" s="104"/>
      <c r="D15" s="104"/>
      <c r="E15" s="35" t="s">
        <v>2</v>
      </c>
      <c r="F15" s="35" t="s">
        <v>0</v>
      </c>
      <c r="G15" s="35" t="s">
        <v>2</v>
      </c>
      <c r="H15" s="35" t="s">
        <v>0</v>
      </c>
    </row>
    <row r="16" spans="1:8">
      <c r="A16" s="35">
        <v>0</v>
      </c>
      <c r="B16" s="35">
        <v>1</v>
      </c>
      <c r="C16" s="36">
        <v>2</v>
      </c>
      <c r="D16" s="36">
        <v>3</v>
      </c>
      <c r="E16" s="35">
        <v>4</v>
      </c>
      <c r="F16" s="35">
        <v>5</v>
      </c>
      <c r="G16" s="35">
        <v>6</v>
      </c>
      <c r="H16" s="35">
        <v>7</v>
      </c>
    </row>
    <row r="17" spans="1:10">
      <c r="A17" s="35"/>
      <c r="B17" s="8" t="s">
        <v>25</v>
      </c>
      <c r="C17" s="35" t="s">
        <v>19</v>
      </c>
      <c r="D17" s="24">
        <v>65500</v>
      </c>
      <c r="E17" s="10">
        <v>220</v>
      </c>
      <c r="F17" s="9">
        <f t="shared" ref="F17" si="0">E17*D17</f>
        <v>14410000</v>
      </c>
      <c r="G17" s="10">
        <v>440</v>
      </c>
      <c r="H17" s="9">
        <f t="shared" ref="H17" si="1">G17*D17</f>
        <v>28820000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14410000</v>
      </c>
      <c r="G18" s="10">
        <f t="shared" ref="G18:G21" si="2">+E18</f>
        <v>0</v>
      </c>
      <c r="H18" s="13">
        <f>SUM(H17:H17)</f>
        <v>28820000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14410000</v>
      </c>
      <c r="G19" s="13"/>
      <c r="H19" s="13">
        <f t="shared" ref="H19" si="3">+H18</f>
        <v>28820000</v>
      </c>
      <c r="I19" s="37">
        <f>+F19*2%</f>
        <v>288200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v>2</v>
      </c>
      <c r="H20" s="16">
        <f t="shared" ref="H20" si="5">+G20*D20</f>
        <v>1300000</v>
      </c>
      <c r="I20" s="38">
        <f>+F19-I19</f>
        <v>14121800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1300000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1300000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15060000</v>
      </c>
      <c r="G24" s="13"/>
      <c r="H24" s="13">
        <f>H19+H22</f>
        <v>30120000</v>
      </c>
      <c r="I24" s="38">
        <f>+I21+I20</f>
        <v>14771800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>+F23*0.1+F24*0.1</f>
        <v>1506000</v>
      </c>
      <c r="G25" s="13"/>
      <c r="H25" s="13">
        <f>+H23*0.1+H24*0.1</f>
        <v>3012000</v>
      </c>
      <c r="I25" s="7">
        <f>+I24*0.1</f>
        <v>1477180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16566000</v>
      </c>
      <c r="G26" s="13"/>
      <c r="H26" s="13">
        <f>SUM(H23:H25)</f>
        <v>33132000</v>
      </c>
      <c r="I26" s="69">
        <f>+I24+I25</f>
        <v>16248980</v>
      </c>
    </row>
    <row r="27" spans="1:10">
      <c r="B27" s="4"/>
    </row>
    <row r="28" spans="1:10">
      <c r="B28" s="4" t="s">
        <v>34</v>
      </c>
      <c r="F28" s="100"/>
      <c r="G28" s="100"/>
    </row>
    <row r="29" spans="1:10">
      <c r="B29" s="32" t="s">
        <v>35</v>
      </c>
      <c r="E29" s="29" t="s">
        <v>36</v>
      </c>
      <c r="F29" s="28"/>
      <c r="G29" s="28"/>
    </row>
    <row r="30" spans="1:10">
      <c r="B30" s="32"/>
      <c r="F30" s="34"/>
      <c r="G30" s="34"/>
    </row>
    <row r="31" spans="1:10">
      <c r="B31" s="30" t="s">
        <v>39</v>
      </c>
      <c r="E31" s="29" t="s">
        <v>37</v>
      </c>
      <c r="F31" s="28"/>
      <c r="G31" s="28"/>
    </row>
    <row r="32" spans="1:10">
      <c r="B32" s="30"/>
      <c r="C32" s="3"/>
      <c r="D32" s="3"/>
      <c r="E32" s="29"/>
      <c r="F32" s="34"/>
      <c r="G32" s="34"/>
    </row>
    <row r="33" spans="2:7">
      <c r="B33" s="31" t="s">
        <v>40</v>
      </c>
      <c r="C33" s="3"/>
      <c r="D33" s="3"/>
      <c r="E33" s="29" t="s">
        <v>38</v>
      </c>
      <c r="F33" s="34"/>
      <c r="G33" s="34"/>
    </row>
    <row r="34" spans="2:7">
      <c r="B34" s="4"/>
      <c r="C34" s="3"/>
      <c r="D34" s="3"/>
      <c r="E34" s="3"/>
      <c r="F34" s="34"/>
      <c r="G34" s="34"/>
    </row>
    <row r="35" spans="2:7">
      <c r="B35" s="4" t="s">
        <v>41</v>
      </c>
      <c r="F35" s="34"/>
      <c r="G35" s="34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F28:G28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1.1023622047244095" top="0.55118110236220474" bottom="0.35433070866141736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9519-F6F3-4B49-8CE0-560132414C36}">
  <dimension ref="A1:J42"/>
  <sheetViews>
    <sheetView workbookViewId="0">
      <selection activeCell="I26" sqref="I26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101" t="s">
        <v>13</v>
      </c>
      <c r="B1" s="101"/>
      <c r="C1" s="101"/>
      <c r="D1" s="101"/>
      <c r="E1" s="101"/>
      <c r="F1" s="101"/>
      <c r="G1" s="101"/>
      <c r="H1" s="101"/>
    </row>
    <row r="2" spans="1:8">
      <c r="A2" s="101" t="s">
        <v>14</v>
      </c>
      <c r="B2" s="101"/>
      <c r="C2" s="101"/>
      <c r="D2" s="101"/>
      <c r="E2" s="101"/>
      <c r="F2" s="101"/>
      <c r="G2" s="101"/>
      <c r="H2" s="101"/>
    </row>
    <row r="3" spans="1:8">
      <c r="A3" s="101" t="s">
        <v>15</v>
      </c>
      <c r="B3" s="101"/>
      <c r="C3" s="101"/>
      <c r="D3" s="101"/>
      <c r="E3" s="101"/>
      <c r="F3" s="101"/>
      <c r="G3" s="101"/>
      <c r="H3" s="101"/>
    </row>
    <row r="6" spans="1:8">
      <c r="B6" s="106" t="s">
        <v>16</v>
      </c>
      <c r="C6" s="106"/>
      <c r="D6" s="106"/>
      <c r="E6" s="106"/>
      <c r="F6" s="106"/>
      <c r="G6" s="106"/>
      <c r="H6" s="106"/>
    </row>
    <row r="7" spans="1:8">
      <c r="B7" s="106" t="s">
        <v>12</v>
      </c>
      <c r="C7" s="106"/>
      <c r="D7" s="106"/>
      <c r="E7" s="106"/>
      <c r="F7" s="106"/>
      <c r="G7" s="106"/>
      <c r="H7" s="106"/>
    </row>
    <row r="8" spans="1:8">
      <c r="B8" s="41"/>
      <c r="C8" s="41"/>
      <c r="D8" s="41"/>
      <c r="F8" s="41" t="s">
        <v>17</v>
      </c>
    </row>
    <row r="9" spans="1:8">
      <c r="B9" s="41"/>
      <c r="C9" s="41"/>
      <c r="D9" s="41"/>
      <c r="E9" s="41"/>
      <c r="F9" s="41"/>
    </row>
    <row r="10" spans="1:8">
      <c r="A10" s="101" t="s">
        <v>50</v>
      </c>
      <c r="B10" s="101"/>
      <c r="C10" s="101"/>
      <c r="D10" s="101"/>
      <c r="E10" s="101"/>
      <c r="F10" s="101"/>
      <c r="G10" s="101"/>
      <c r="H10" s="101"/>
    </row>
    <row r="11" spans="1:8">
      <c r="A11" s="40"/>
      <c r="B11" s="40"/>
      <c r="C11" s="40"/>
      <c r="D11" s="40"/>
      <c r="E11" s="40"/>
      <c r="F11" s="40"/>
      <c r="G11" s="40"/>
      <c r="H11" s="40"/>
    </row>
    <row r="12" spans="1:8">
      <c r="A12" s="101" t="s">
        <v>18</v>
      </c>
      <c r="B12" s="101"/>
      <c r="C12" s="101"/>
      <c r="D12" s="101"/>
      <c r="E12" s="101"/>
      <c r="F12" s="101"/>
      <c r="G12" s="101"/>
      <c r="H12" s="101"/>
    </row>
    <row r="14" spans="1:8">
      <c r="A14" s="102" t="s">
        <v>11</v>
      </c>
      <c r="B14" s="102" t="s">
        <v>1</v>
      </c>
      <c r="C14" s="103" t="s">
        <v>7</v>
      </c>
      <c r="D14" s="103" t="s">
        <v>8</v>
      </c>
      <c r="E14" s="105" t="s">
        <v>9</v>
      </c>
      <c r="F14" s="105"/>
      <c r="G14" s="105" t="s">
        <v>10</v>
      </c>
      <c r="H14" s="105"/>
    </row>
    <row r="15" spans="1:8">
      <c r="A15" s="102"/>
      <c r="B15" s="102"/>
      <c r="C15" s="104"/>
      <c r="D15" s="104"/>
      <c r="E15" s="43" t="s">
        <v>2</v>
      </c>
      <c r="F15" s="43" t="s">
        <v>0</v>
      </c>
      <c r="G15" s="43" t="s">
        <v>2</v>
      </c>
      <c r="H15" s="43" t="s">
        <v>0</v>
      </c>
    </row>
    <row r="16" spans="1:8">
      <c r="A16" s="43">
        <v>0</v>
      </c>
      <c r="B16" s="43">
        <v>1</v>
      </c>
      <c r="C16" s="44">
        <v>2</v>
      </c>
      <c r="D16" s="44">
        <v>3</v>
      </c>
      <c r="E16" s="43">
        <v>4</v>
      </c>
      <c r="F16" s="43">
        <v>5</v>
      </c>
      <c r="G16" s="43">
        <v>6</v>
      </c>
      <c r="H16" s="43">
        <v>7</v>
      </c>
    </row>
    <row r="17" spans="1:10">
      <c r="A17" s="43"/>
      <c r="B17" s="8" t="s">
        <v>25</v>
      </c>
      <c r="C17" s="43" t="s">
        <v>19</v>
      </c>
      <c r="D17" s="24">
        <v>65500</v>
      </c>
      <c r="E17" s="10">
        <v>200</v>
      </c>
      <c r="F17" s="9">
        <f t="shared" ref="F17" si="0">E17*D17</f>
        <v>13100000</v>
      </c>
      <c r="G17" s="10">
        <f>440+200</f>
        <v>640</v>
      </c>
      <c r="H17" s="9">
        <f t="shared" ref="H17" si="1">G17*D17</f>
        <v>41920000</v>
      </c>
    </row>
    <row r="18" spans="1:10">
      <c r="A18" s="11" t="s">
        <v>20</v>
      </c>
      <c r="B18" s="12" t="s">
        <v>0</v>
      </c>
      <c r="C18" s="1"/>
      <c r="D18" s="25"/>
      <c r="E18" s="14"/>
      <c r="F18" s="13">
        <f>SUM(F17:F17)</f>
        <v>13100000</v>
      </c>
      <c r="G18" s="10">
        <f t="shared" ref="G18" si="2">+E18</f>
        <v>0</v>
      </c>
      <c r="H18" s="13">
        <f>SUM(H17:H17)</f>
        <v>41920000</v>
      </c>
    </row>
    <row r="19" spans="1:10">
      <c r="A19" s="11" t="s">
        <v>21</v>
      </c>
      <c r="B19" s="12" t="s">
        <v>30</v>
      </c>
      <c r="C19" s="11"/>
      <c r="D19" s="25"/>
      <c r="E19" s="14"/>
      <c r="F19" s="13">
        <f>+F18</f>
        <v>13100000</v>
      </c>
      <c r="G19" s="13"/>
      <c r="H19" s="13">
        <f t="shared" ref="H19" si="3">+H18</f>
        <v>41920000</v>
      </c>
      <c r="I19" s="37">
        <f>+F19*2%</f>
        <v>262000</v>
      </c>
      <c r="J19" s="38"/>
    </row>
    <row r="20" spans="1:10">
      <c r="A20" s="11"/>
      <c r="B20" s="17" t="s">
        <v>26</v>
      </c>
      <c r="C20" s="18" t="s">
        <v>27</v>
      </c>
      <c r="D20" s="26">
        <v>650000</v>
      </c>
      <c r="E20" s="15">
        <v>1</v>
      </c>
      <c r="F20" s="16">
        <f t="shared" ref="F20" si="4">+E20*D20</f>
        <v>650000</v>
      </c>
      <c r="G20" s="10">
        <v>3</v>
      </c>
      <c r="H20" s="16">
        <f t="shared" ref="H20" si="5">+G20*D20</f>
        <v>1950000</v>
      </c>
      <c r="I20" s="38">
        <f>+F19-I19</f>
        <v>12838000</v>
      </c>
      <c r="J20" s="39"/>
    </row>
    <row r="21" spans="1:10">
      <c r="A21" s="11" t="s">
        <v>22</v>
      </c>
      <c r="B21" s="12" t="s">
        <v>28</v>
      </c>
      <c r="C21" s="11"/>
      <c r="D21" s="13"/>
      <c r="E21" s="14"/>
      <c r="F21" s="13">
        <f>SUM(F20:F20)</f>
        <v>650000</v>
      </c>
      <c r="G21" s="10"/>
      <c r="H21" s="13">
        <f>SUM(H20:H20)</f>
        <v>1950000</v>
      </c>
      <c r="I21" s="39">
        <f>+F21</f>
        <v>650000</v>
      </c>
    </row>
    <row r="22" spans="1:10">
      <c r="A22" s="11" t="s">
        <v>4</v>
      </c>
      <c r="B22" s="12" t="s">
        <v>31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1950000</v>
      </c>
      <c r="J22" s="39"/>
    </row>
    <row r="23" spans="1:10">
      <c r="A23" s="11"/>
      <c r="B23" s="6" t="s">
        <v>29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23</v>
      </c>
      <c r="B24" s="12" t="s">
        <v>32</v>
      </c>
      <c r="C24" s="11"/>
      <c r="D24" s="13"/>
      <c r="E24" s="14"/>
      <c r="F24" s="13">
        <f>F19+F22</f>
        <v>13750000</v>
      </c>
      <c r="G24" s="13"/>
      <c r="H24" s="13">
        <f>H19+H22</f>
        <v>43870000</v>
      </c>
      <c r="I24" s="38">
        <f>+I21+I20</f>
        <v>13488000</v>
      </c>
    </row>
    <row r="25" spans="1:10">
      <c r="A25" s="11" t="s">
        <v>24</v>
      </c>
      <c r="B25" s="12" t="s">
        <v>3</v>
      </c>
      <c r="C25" s="11"/>
      <c r="D25" s="13"/>
      <c r="E25" s="14"/>
      <c r="F25" s="13">
        <f>+F23*0.1+F24*0.1</f>
        <v>1375000</v>
      </c>
      <c r="G25" s="13"/>
      <c r="H25" s="13">
        <f>+H23*0.1+H24*0.1</f>
        <v>4387000</v>
      </c>
      <c r="I25" s="7">
        <f>+I24*0.1</f>
        <v>1348800</v>
      </c>
    </row>
    <row r="26" spans="1:10">
      <c r="A26" s="11" t="s">
        <v>5</v>
      </c>
      <c r="B26" s="12" t="s">
        <v>6</v>
      </c>
      <c r="C26" s="11"/>
      <c r="D26" s="13"/>
      <c r="E26" s="14"/>
      <c r="F26" s="13">
        <f>SUM(F23:F25)</f>
        <v>15125000</v>
      </c>
      <c r="G26" s="13"/>
      <c r="H26" s="13">
        <f>SUM(H23:H25)</f>
        <v>48257000</v>
      </c>
      <c r="I26" s="69">
        <f>+I25+I24</f>
        <v>14836800</v>
      </c>
    </row>
    <row r="27" spans="1:10">
      <c r="B27" s="4"/>
    </row>
    <row r="28" spans="1:10">
      <c r="B28" s="4" t="s">
        <v>34</v>
      </c>
      <c r="F28" s="100"/>
      <c r="G28" s="100"/>
    </row>
    <row r="29" spans="1:10">
      <c r="B29" s="40" t="s">
        <v>35</v>
      </c>
      <c r="E29" s="29" t="s">
        <v>36</v>
      </c>
      <c r="F29" s="28"/>
      <c r="G29" s="28"/>
    </row>
    <row r="30" spans="1:10">
      <c r="B30" s="40"/>
      <c r="F30" s="42"/>
      <c r="G30" s="42"/>
    </row>
    <row r="31" spans="1:10">
      <c r="B31" s="30" t="s">
        <v>51</v>
      </c>
      <c r="E31" s="29" t="s">
        <v>52</v>
      </c>
      <c r="F31" s="28"/>
      <c r="G31" s="28"/>
    </row>
    <row r="32" spans="1:10">
      <c r="B32" s="30"/>
      <c r="C32" s="3"/>
      <c r="D32" s="3"/>
      <c r="E32" s="29"/>
      <c r="F32" s="42"/>
      <c r="G32" s="42"/>
    </row>
    <row r="33" spans="2:7">
      <c r="B33" s="31" t="s">
        <v>40</v>
      </c>
      <c r="C33" s="3"/>
      <c r="D33" s="3"/>
      <c r="E33" s="29" t="s">
        <v>38</v>
      </c>
      <c r="F33" s="42"/>
      <c r="G33" s="42"/>
    </row>
    <row r="34" spans="2:7">
      <c r="B34" s="4"/>
      <c r="C34" s="3"/>
      <c r="D34" s="3"/>
      <c r="E34" s="3"/>
      <c r="F34" s="42"/>
      <c r="G34" s="42"/>
    </row>
    <row r="35" spans="2:7">
      <c r="B35" s="4" t="s">
        <v>41</v>
      </c>
      <c r="F35" s="42"/>
      <c r="G35" s="42"/>
    </row>
    <row r="37" spans="2:7">
      <c r="B37" s="3" t="s">
        <v>42</v>
      </c>
      <c r="E37" s="29" t="s">
        <v>43</v>
      </c>
    </row>
    <row r="39" spans="2:7">
      <c r="B39" s="4" t="s">
        <v>44</v>
      </c>
    </row>
    <row r="40" spans="2:7">
      <c r="B40" s="3" t="s">
        <v>45</v>
      </c>
      <c r="E40" s="29" t="s">
        <v>47</v>
      </c>
    </row>
    <row r="41" spans="2:7">
      <c r="B41" s="3"/>
      <c r="E41" s="29"/>
    </row>
    <row r="42" spans="2:7">
      <c r="B42" s="3" t="s">
        <v>46</v>
      </c>
      <c r="E42" s="3" t="s">
        <v>48</v>
      </c>
    </row>
  </sheetData>
  <mergeCells count="14">
    <mergeCell ref="F28:G28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1.1023622047244095" top="0.55118110236220474" bottom="0.35433070866141736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4A49-D187-49B1-BD71-457E4BBCEB59}">
  <dimension ref="A1:M43"/>
  <sheetViews>
    <sheetView workbookViewId="0">
      <selection sqref="A1:XFD1048576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37" customWidth="1"/>
    <col min="10" max="10" width="13.69921875" style="7" bestFit="1" customWidth="1"/>
    <col min="11" max="12" width="9" style="7"/>
    <col min="13" max="13" width="14" style="7" customWidth="1"/>
    <col min="14" max="16384" width="9" style="7"/>
  </cols>
  <sheetData>
    <row r="1" spans="1:8">
      <c r="A1" s="101" t="s">
        <v>13</v>
      </c>
      <c r="B1" s="101"/>
      <c r="C1" s="101"/>
      <c r="D1" s="101"/>
      <c r="E1" s="101"/>
      <c r="F1" s="101"/>
      <c r="G1" s="101"/>
      <c r="H1" s="101"/>
    </row>
    <row r="2" spans="1:8">
      <c r="A2" s="101" t="s">
        <v>14</v>
      </c>
      <c r="B2" s="101"/>
      <c r="C2" s="101"/>
      <c r="D2" s="101"/>
      <c r="E2" s="101"/>
      <c r="F2" s="101"/>
      <c r="G2" s="101"/>
      <c r="H2" s="101"/>
    </row>
    <row r="3" spans="1:8">
      <c r="A3" s="101" t="s">
        <v>15</v>
      </c>
      <c r="B3" s="101"/>
      <c r="C3" s="101"/>
      <c r="D3" s="101"/>
      <c r="E3" s="101"/>
      <c r="F3" s="101"/>
      <c r="G3" s="101"/>
      <c r="H3" s="101"/>
    </row>
    <row r="6" spans="1:8">
      <c r="B6" s="106" t="s">
        <v>16</v>
      </c>
      <c r="C6" s="106"/>
      <c r="D6" s="106"/>
      <c r="E6" s="106"/>
      <c r="F6" s="106"/>
      <c r="G6" s="106"/>
      <c r="H6" s="106"/>
    </row>
    <row r="7" spans="1:8">
      <c r="B7" s="106" t="s">
        <v>12</v>
      </c>
      <c r="C7" s="106"/>
      <c r="D7" s="106"/>
      <c r="E7" s="106"/>
      <c r="F7" s="106"/>
      <c r="G7" s="106"/>
      <c r="H7" s="106"/>
    </row>
    <row r="8" spans="1:8">
      <c r="B8" s="49"/>
      <c r="C8" s="49"/>
      <c r="D8" s="49"/>
      <c r="F8" s="49" t="s">
        <v>17</v>
      </c>
    </row>
    <row r="9" spans="1:8">
      <c r="B9" s="49"/>
      <c r="C9" s="49"/>
      <c r="D9" s="49"/>
      <c r="E9" s="49"/>
      <c r="F9" s="49"/>
    </row>
    <row r="10" spans="1:8">
      <c r="A10" s="101" t="s">
        <v>53</v>
      </c>
      <c r="B10" s="101"/>
      <c r="C10" s="101"/>
      <c r="D10" s="101"/>
      <c r="E10" s="101"/>
      <c r="F10" s="101"/>
      <c r="G10" s="101"/>
      <c r="H10" s="101"/>
    </row>
    <row r="11" spans="1:8">
      <c r="A11" s="46"/>
      <c r="B11" s="46"/>
      <c r="C11" s="46"/>
      <c r="D11" s="46"/>
      <c r="E11" s="46"/>
      <c r="F11" s="46"/>
      <c r="G11" s="46"/>
      <c r="H11" s="46"/>
    </row>
    <row r="12" spans="1:8">
      <c r="A12" s="101" t="s">
        <v>18</v>
      </c>
      <c r="B12" s="101"/>
      <c r="C12" s="101"/>
      <c r="D12" s="101"/>
      <c r="E12" s="101"/>
      <c r="F12" s="101"/>
      <c r="G12" s="101"/>
      <c r="H12" s="101"/>
    </row>
    <row r="13" spans="1:8">
      <c r="A13" s="102" t="s">
        <v>11</v>
      </c>
      <c r="B13" s="102" t="s">
        <v>1</v>
      </c>
      <c r="C13" s="103" t="s">
        <v>7</v>
      </c>
      <c r="D13" s="103" t="s">
        <v>8</v>
      </c>
      <c r="E13" s="105" t="s">
        <v>9</v>
      </c>
      <c r="F13" s="105"/>
      <c r="G13" s="105" t="s">
        <v>10</v>
      </c>
      <c r="H13" s="105"/>
    </row>
    <row r="14" spans="1:8">
      <c r="A14" s="102"/>
      <c r="B14" s="102"/>
      <c r="C14" s="104"/>
      <c r="D14" s="104"/>
      <c r="E14" s="47" t="s">
        <v>2</v>
      </c>
      <c r="F14" s="47" t="s">
        <v>0</v>
      </c>
      <c r="G14" s="47" t="s">
        <v>2</v>
      </c>
      <c r="H14" s="47" t="s">
        <v>0</v>
      </c>
    </row>
    <row r="15" spans="1:8">
      <c r="A15" s="47">
        <v>0</v>
      </c>
      <c r="B15" s="47">
        <v>1</v>
      </c>
      <c r="C15" s="48">
        <v>2</v>
      </c>
      <c r="D15" s="48">
        <v>3</v>
      </c>
      <c r="E15" s="47">
        <v>4</v>
      </c>
      <c r="F15" s="47">
        <v>5</v>
      </c>
      <c r="G15" s="47">
        <v>6</v>
      </c>
      <c r="H15" s="47">
        <v>7</v>
      </c>
    </row>
    <row r="16" spans="1:8">
      <c r="A16" s="47"/>
      <c r="B16" s="50" t="s">
        <v>54</v>
      </c>
      <c r="C16" s="48" t="s">
        <v>55</v>
      </c>
      <c r="D16" s="51">
        <v>50000</v>
      </c>
      <c r="E16" s="47">
        <v>30</v>
      </c>
      <c r="F16" s="9">
        <f t="shared" ref="F16:F17" si="0">E16*D16</f>
        <v>1500000</v>
      </c>
      <c r="G16" s="47">
        <v>30</v>
      </c>
      <c r="H16" s="9">
        <f t="shared" ref="H16:H17" si="1">G16*D16</f>
        <v>1500000</v>
      </c>
    </row>
    <row r="17" spans="1:13">
      <c r="A17" s="47"/>
      <c r="B17" s="8" t="s">
        <v>25</v>
      </c>
      <c r="C17" s="47" t="s">
        <v>19</v>
      </c>
      <c r="D17" s="24">
        <v>65500</v>
      </c>
      <c r="E17" s="47">
        <v>200</v>
      </c>
      <c r="F17" s="9">
        <f t="shared" si="0"/>
        <v>13100000</v>
      </c>
      <c r="G17" s="47">
        <f>440+200+200</f>
        <v>840</v>
      </c>
      <c r="H17" s="9">
        <f t="shared" si="1"/>
        <v>55020000</v>
      </c>
    </row>
    <row r="18" spans="1:13">
      <c r="A18" s="11" t="s">
        <v>20</v>
      </c>
      <c r="B18" s="12" t="s">
        <v>0</v>
      </c>
      <c r="C18" s="1"/>
      <c r="D18" s="25"/>
      <c r="E18" s="14"/>
      <c r="F18" s="13">
        <f>SUM(F16:F17)</f>
        <v>14600000</v>
      </c>
      <c r="G18" s="13"/>
      <c r="H18" s="13">
        <f t="shared" ref="H18" si="2">SUM(H16:H17)</f>
        <v>56520000</v>
      </c>
    </row>
    <row r="19" spans="1:13">
      <c r="A19" s="11" t="s">
        <v>21</v>
      </c>
      <c r="B19" s="12" t="s">
        <v>30</v>
      </c>
      <c r="C19" s="11"/>
      <c r="D19" s="25"/>
      <c r="E19" s="14"/>
      <c r="F19" s="13">
        <f>+F18</f>
        <v>14600000</v>
      </c>
      <c r="G19" s="13"/>
      <c r="H19" s="13">
        <f t="shared" ref="H19" si="3">+H18</f>
        <v>56520000</v>
      </c>
      <c r="I19" s="37">
        <f>+F19*2%</f>
        <v>292000</v>
      </c>
      <c r="J19" s="38"/>
      <c r="M19" s="60"/>
    </row>
    <row r="20" spans="1:13">
      <c r="A20" s="52"/>
      <c r="B20" s="53" t="s">
        <v>56</v>
      </c>
      <c r="C20" s="55" t="s">
        <v>57</v>
      </c>
      <c r="D20" s="56">
        <v>117612</v>
      </c>
      <c r="E20" s="58">
        <v>3</v>
      </c>
      <c r="F20" s="57">
        <f t="shared" ref="F20:F22" si="4">+E20*D20</f>
        <v>352836</v>
      </c>
      <c r="G20" s="59">
        <f>+E20</f>
        <v>3</v>
      </c>
      <c r="H20" s="57">
        <f t="shared" ref="H20:H22" si="5">+G20*D20</f>
        <v>352836</v>
      </c>
      <c r="I20" s="37">
        <f>+F19-I19</f>
        <v>14308000</v>
      </c>
      <c r="J20" s="38"/>
      <c r="M20" s="60"/>
    </row>
    <row r="21" spans="1:13">
      <c r="A21" s="52"/>
      <c r="B21" s="54" t="s">
        <v>58</v>
      </c>
      <c r="C21" s="55" t="s">
        <v>57</v>
      </c>
      <c r="D21" s="56">
        <v>137700</v>
      </c>
      <c r="E21" s="58">
        <v>1</v>
      </c>
      <c r="F21" s="57">
        <f t="shared" si="4"/>
        <v>137700</v>
      </c>
      <c r="G21" s="59">
        <f>+E21</f>
        <v>1</v>
      </c>
      <c r="H21" s="57">
        <f t="shared" si="5"/>
        <v>137700</v>
      </c>
      <c r="J21" s="38"/>
      <c r="M21" s="60"/>
    </row>
    <row r="22" spans="1:13">
      <c r="A22" s="52"/>
      <c r="B22" s="17" t="s">
        <v>26</v>
      </c>
      <c r="C22" s="18" t="s">
        <v>27</v>
      </c>
      <c r="D22" s="26">
        <v>650000</v>
      </c>
      <c r="E22" s="58">
        <v>1</v>
      </c>
      <c r="F22" s="57">
        <f t="shared" si="4"/>
        <v>650000</v>
      </c>
      <c r="G22" s="58">
        <f>3+1</f>
        <v>4</v>
      </c>
      <c r="H22" s="57">
        <f t="shared" si="5"/>
        <v>2600000</v>
      </c>
      <c r="J22" s="39"/>
      <c r="M22" s="61"/>
    </row>
    <row r="23" spans="1:13">
      <c r="A23" s="11" t="s">
        <v>22</v>
      </c>
      <c r="B23" s="12" t="s">
        <v>28</v>
      </c>
      <c r="C23" s="11"/>
      <c r="D23" s="13"/>
      <c r="E23" s="14"/>
      <c r="F23" s="13">
        <f>SUM(F20:F22)</f>
        <v>1140536</v>
      </c>
      <c r="G23" s="13"/>
      <c r="H23" s="13">
        <f t="shared" ref="H23" si="6">SUM(H20:H22)</f>
        <v>3090536</v>
      </c>
      <c r="I23" s="37">
        <f>+F23</f>
        <v>1140536</v>
      </c>
      <c r="M23" s="62"/>
    </row>
    <row r="24" spans="1:13">
      <c r="A24" s="11" t="s">
        <v>4</v>
      </c>
      <c r="B24" s="12" t="s">
        <v>31</v>
      </c>
      <c r="C24" s="11"/>
      <c r="D24" s="13"/>
      <c r="E24" s="14"/>
      <c r="F24" s="13">
        <f>+F23</f>
        <v>1140536</v>
      </c>
      <c r="G24" s="13"/>
      <c r="H24" s="13">
        <f t="shared" ref="H24" si="7">+H23</f>
        <v>3090536</v>
      </c>
      <c r="J24" s="39"/>
      <c r="M24" s="63"/>
    </row>
    <row r="25" spans="1:13">
      <c r="A25" s="11"/>
      <c r="B25" s="6" t="s">
        <v>29</v>
      </c>
      <c r="C25" s="11"/>
      <c r="D25" s="13"/>
      <c r="E25" s="14"/>
      <c r="F25" s="5">
        <v>0</v>
      </c>
      <c r="G25" s="5"/>
      <c r="H25" s="5">
        <v>0</v>
      </c>
      <c r="I25" s="37">
        <f>+I20+I23</f>
        <v>15448536</v>
      </c>
      <c r="M25" s="63"/>
    </row>
    <row r="26" spans="1:13">
      <c r="A26" s="11" t="s">
        <v>23</v>
      </c>
      <c r="B26" s="12" t="s">
        <v>32</v>
      </c>
      <c r="C26" s="11"/>
      <c r="D26" s="13"/>
      <c r="E26" s="14"/>
      <c r="F26" s="13">
        <f>F19+F24</f>
        <v>15740536</v>
      </c>
      <c r="G26" s="13"/>
      <c r="H26" s="13">
        <f>H19+H24</f>
        <v>59610536</v>
      </c>
      <c r="I26" s="37">
        <f>+I25*0.1</f>
        <v>1544853.6</v>
      </c>
      <c r="M26" s="61"/>
    </row>
    <row r="27" spans="1:13">
      <c r="A27" s="11" t="s">
        <v>24</v>
      </c>
      <c r="B27" s="12" t="s">
        <v>3</v>
      </c>
      <c r="C27" s="11"/>
      <c r="D27" s="13"/>
      <c r="E27" s="14"/>
      <c r="F27" s="13">
        <f>+F25*0.1+F26*0.1</f>
        <v>1574053.6</v>
      </c>
      <c r="G27" s="13"/>
      <c r="H27" s="13">
        <f>+H25*0.1+H26*0.1</f>
        <v>5961053.6000000006</v>
      </c>
      <c r="I27" s="37">
        <f>+I25+I26</f>
        <v>16993389.600000001</v>
      </c>
      <c r="M27" s="60"/>
    </row>
    <row r="28" spans="1:13">
      <c r="A28" s="11" t="s">
        <v>5</v>
      </c>
      <c r="B28" s="12" t="s">
        <v>59</v>
      </c>
      <c r="C28" s="11"/>
      <c r="D28" s="13"/>
      <c r="E28" s="14"/>
      <c r="F28" s="13">
        <f>SUM(F25:F27)</f>
        <v>17314589.600000001</v>
      </c>
      <c r="G28" s="13"/>
      <c r="H28" s="13">
        <f>SUM(H25:H27)</f>
        <v>65571589.600000001</v>
      </c>
      <c r="M28" s="61"/>
    </row>
    <row r="29" spans="1:13">
      <c r="B29" s="4"/>
    </row>
    <row r="30" spans="1:13">
      <c r="B30" s="4" t="s">
        <v>34</v>
      </c>
      <c r="F30" s="100"/>
      <c r="G30" s="100"/>
    </row>
    <row r="31" spans="1:13">
      <c r="B31" s="46" t="s">
        <v>35</v>
      </c>
      <c r="E31" s="29" t="s">
        <v>36</v>
      </c>
      <c r="F31" s="28"/>
      <c r="G31" s="28"/>
    </row>
    <row r="32" spans="1:13">
      <c r="B32" s="46"/>
      <c r="F32" s="45"/>
      <c r="G32" s="45"/>
    </row>
    <row r="33" spans="2:7">
      <c r="B33" s="30" t="s">
        <v>51</v>
      </c>
      <c r="E33" s="29" t="s">
        <v>52</v>
      </c>
      <c r="F33" s="28"/>
      <c r="G33" s="28"/>
    </row>
    <row r="34" spans="2:7">
      <c r="B34" s="30"/>
      <c r="C34" s="3"/>
      <c r="D34" s="3"/>
      <c r="E34" s="29"/>
      <c r="F34" s="45"/>
      <c r="G34" s="45"/>
    </row>
    <row r="35" spans="2:7">
      <c r="B35" s="31" t="s">
        <v>40</v>
      </c>
      <c r="C35" s="3"/>
      <c r="D35" s="3"/>
      <c r="E35" s="29" t="s">
        <v>38</v>
      </c>
      <c r="F35" s="45"/>
      <c r="G35" s="45"/>
    </row>
    <row r="36" spans="2:7">
      <c r="B36" s="4" t="s">
        <v>41</v>
      </c>
      <c r="F36" s="45"/>
      <c r="G36" s="45"/>
    </row>
    <row r="38" spans="2:7">
      <c r="B38" s="3" t="s">
        <v>42</v>
      </c>
      <c r="E38" s="29" t="s">
        <v>43</v>
      </c>
    </row>
    <row r="40" spans="2:7">
      <c r="B40" s="4" t="s">
        <v>44</v>
      </c>
    </row>
    <row r="41" spans="2:7">
      <c r="B41" s="3" t="s">
        <v>45</v>
      </c>
      <c r="E41" s="29" t="s">
        <v>47</v>
      </c>
    </row>
    <row r="42" spans="2:7">
      <c r="B42" s="3"/>
      <c r="E42" s="29"/>
    </row>
    <row r="43" spans="2:7">
      <c r="B43" s="3" t="s">
        <v>46</v>
      </c>
      <c r="E43" s="3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30:G30"/>
    <mergeCell ref="A12:H12"/>
    <mergeCell ref="A13:A14"/>
    <mergeCell ref="B13:B14"/>
    <mergeCell ref="C13:C14"/>
    <mergeCell ref="D13:D14"/>
    <mergeCell ref="E13:F13"/>
    <mergeCell ref="G13:H13"/>
  </mergeCells>
  <pageMargins left="1.299212598425197" right="1.1023622047244095" top="0.74803149606299213" bottom="0.55118110236220474" header="0.31496062992125984" footer="0.31496062992125984"/>
  <pageSetup paperSize="9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C304B-A7DA-45D7-88DB-674BE8C50A32}">
  <dimension ref="A1:M59"/>
  <sheetViews>
    <sheetView tabSelected="1" topLeftCell="A19" workbookViewId="0">
      <selection activeCell="J51" sqref="J51"/>
    </sheetView>
  </sheetViews>
  <sheetFormatPr defaultColWidth="9" defaultRowHeight="13.8"/>
  <cols>
    <col min="1" max="1" width="5.69921875" style="2" customWidth="1"/>
    <col min="2" max="2" width="39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37" customWidth="1"/>
    <col min="10" max="10" width="13.69921875" style="7" bestFit="1" customWidth="1"/>
    <col min="11" max="12" width="9" style="7"/>
    <col min="13" max="13" width="14" style="7" customWidth="1"/>
    <col min="14" max="16384" width="9" style="7"/>
  </cols>
  <sheetData>
    <row r="1" spans="1:8">
      <c r="A1" s="101" t="s">
        <v>13</v>
      </c>
      <c r="B1" s="101"/>
      <c r="C1" s="101"/>
      <c r="D1" s="101"/>
      <c r="E1" s="101"/>
      <c r="F1" s="101"/>
      <c r="G1" s="101"/>
      <c r="H1" s="101"/>
    </row>
    <row r="2" spans="1:8">
      <c r="A2" s="101" t="s">
        <v>14</v>
      </c>
      <c r="B2" s="101"/>
      <c r="C2" s="101"/>
      <c r="D2" s="101"/>
      <c r="E2" s="101"/>
      <c r="F2" s="101"/>
      <c r="G2" s="101"/>
      <c r="H2" s="101"/>
    </row>
    <row r="3" spans="1:8">
      <c r="A3" s="101" t="s">
        <v>15</v>
      </c>
      <c r="B3" s="101"/>
      <c r="C3" s="101"/>
      <c r="D3" s="101"/>
      <c r="E3" s="101"/>
      <c r="F3" s="101"/>
      <c r="G3" s="101"/>
      <c r="H3" s="101"/>
    </row>
    <row r="6" spans="1:8">
      <c r="B6" s="106" t="s">
        <v>16</v>
      </c>
      <c r="C6" s="106"/>
      <c r="D6" s="106"/>
      <c r="E6" s="106"/>
      <c r="F6" s="106"/>
      <c r="G6" s="106"/>
      <c r="H6" s="106"/>
    </row>
    <row r="7" spans="1:8">
      <c r="B7" s="106" t="s">
        <v>12</v>
      </c>
      <c r="C7" s="106"/>
      <c r="D7" s="106"/>
      <c r="E7" s="106"/>
      <c r="F7" s="106"/>
      <c r="G7" s="106"/>
      <c r="H7" s="106"/>
    </row>
    <row r="8" spans="1:8">
      <c r="B8" s="68"/>
      <c r="C8" s="68"/>
      <c r="D8" s="68"/>
      <c r="F8" s="68" t="s">
        <v>17</v>
      </c>
    </row>
    <row r="9" spans="1:8">
      <c r="B9" s="68"/>
      <c r="C9" s="68"/>
      <c r="D9" s="68"/>
      <c r="E9" s="68"/>
      <c r="F9" s="68"/>
    </row>
    <row r="10" spans="1:8">
      <c r="A10" s="101" t="s">
        <v>60</v>
      </c>
      <c r="B10" s="101"/>
      <c r="C10" s="101"/>
      <c r="D10" s="101"/>
      <c r="E10" s="101"/>
      <c r="F10" s="101"/>
      <c r="G10" s="101"/>
      <c r="H10" s="101"/>
    </row>
    <row r="11" spans="1:8">
      <c r="A11" s="65"/>
      <c r="B11" s="65"/>
      <c r="C11" s="65"/>
      <c r="D11" s="65"/>
      <c r="E11" s="65"/>
      <c r="F11" s="65"/>
      <c r="G11" s="65"/>
      <c r="H11" s="65"/>
    </row>
    <row r="12" spans="1:8">
      <c r="A12" s="101" t="s">
        <v>18</v>
      </c>
      <c r="B12" s="101"/>
      <c r="C12" s="101"/>
      <c r="D12" s="101"/>
      <c r="E12" s="101"/>
      <c r="F12" s="101"/>
      <c r="G12" s="101"/>
      <c r="H12" s="101"/>
    </row>
    <row r="13" spans="1:8">
      <c r="A13" s="102" t="s">
        <v>11</v>
      </c>
      <c r="B13" s="102" t="s">
        <v>1</v>
      </c>
      <c r="C13" s="103" t="s">
        <v>7</v>
      </c>
      <c r="D13" s="103" t="s">
        <v>8</v>
      </c>
      <c r="E13" s="105" t="s">
        <v>9</v>
      </c>
      <c r="F13" s="105"/>
      <c r="G13" s="105" t="s">
        <v>10</v>
      </c>
      <c r="H13" s="105"/>
    </row>
    <row r="14" spans="1:8">
      <c r="A14" s="102"/>
      <c r="B14" s="102"/>
      <c r="C14" s="104"/>
      <c r="D14" s="104"/>
      <c r="E14" s="66" t="s">
        <v>2</v>
      </c>
      <c r="F14" s="66" t="s">
        <v>0</v>
      </c>
      <c r="G14" s="66" t="s">
        <v>2</v>
      </c>
      <c r="H14" s="66" t="s">
        <v>0</v>
      </c>
    </row>
    <row r="15" spans="1:8">
      <c r="A15" s="66">
        <v>0</v>
      </c>
      <c r="B15" s="66">
        <v>1</v>
      </c>
      <c r="C15" s="67">
        <v>2</v>
      </c>
      <c r="D15" s="67">
        <v>3</v>
      </c>
      <c r="E15" s="66">
        <v>4</v>
      </c>
      <c r="F15" s="66">
        <v>5</v>
      </c>
      <c r="G15" s="66">
        <v>6</v>
      </c>
      <c r="H15" s="66">
        <v>7</v>
      </c>
    </row>
    <row r="16" spans="1:8">
      <c r="A16" s="66"/>
      <c r="B16" s="74" t="s">
        <v>61</v>
      </c>
      <c r="C16" s="55" t="s">
        <v>62</v>
      </c>
      <c r="D16" s="56">
        <v>56000</v>
      </c>
      <c r="E16" s="66">
        <v>60</v>
      </c>
      <c r="F16" s="70">
        <f>+E16*D16</f>
        <v>3360000</v>
      </c>
      <c r="G16" s="66">
        <f>+E16</f>
        <v>60</v>
      </c>
      <c r="H16" s="70">
        <f>+F16</f>
        <v>3360000</v>
      </c>
    </row>
    <row r="17" spans="1:13">
      <c r="A17" s="80" t="s">
        <v>80</v>
      </c>
      <c r="B17" s="81" t="s">
        <v>63</v>
      </c>
      <c r="C17" s="82"/>
      <c r="D17" s="82"/>
      <c r="E17" s="80"/>
      <c r="F17" s="83">
        <f>+F16</f>
        <v>3360000</v>
      </c>
      <c r="G17" s="83"/>
      <c r="H17" s="83">
        <f t="shared" ref="H17" si="0">+H16</f>
        <v>3360000</v>
      </c>
    </row>
    <row r="18" spans="1:13">
      <c r="A18" s="66"/>
      <c r="B18" s="74" t="s">
        <v>65</v>
      </c>
      <c r="C18" s="55" t="s">
        <v>64</v>
      </c>
      <c r="D18" s="56">
        <v>38400</v>
      </c>
      <c r="E18" s="66">
        <v>15</v>
      </c>
      <c r="F18" s="70">
        <f>+E18*D18</f>
        <v>576000</v>
      </c>
      <c r="G18" s="70">
        <f>+E18</f>
        <v>15</v>
      </c>
      <c r="H18" s="70">
        <f>+F18</f>
        <v>576000</v>
      </c>
    </row>
    <row r="19" spans="1:13">
      <c r="A19" s="66"/>
      <c r="B19" s="74" t="s">
        <v>66</v>
      </c>
      <c r="C19" s="55" t="s">
        <v>64</v>
      </c>
      <c r="D19" s="56">
        <v>47500</v>
      </c>
      <c r="E19" s="66">
        <v>30</v>
      </c>
      <c r="F19" s="70">
        <f>+E19*D19</f>
        <v>1425000</v>
      </c>
      <c r="G19" s="70">
        <f>+E19</f>
        <v>30</v>
      </c>
      <c r="H19" s="70">
        <f>+F19</f>
        <v>1425000</v>
      </c>
    </row>
    <row r="20" spans="1:13" ht="27.6">
      <c r="A20" s="80" t="s">
        <v>81</v>
      </c>
      <c r="B20" s="84" t="s">
        <v>70</v>
      </c>
      <c r="C20" s="85"/>
      <c r="D20" s="86"/>
      <c r="E20" s="80"/>
      <c r="F20" s="83">
        <f>SUM(F18:F19)</f>
        <v>2001000</v>
      </c>
      <c r="G20" s="83"/>
      <c r="H20" s="83">
        <f t="shared" ref="H20" si="1">SUM(H18:H19)</f>
        <v>2001000</v>
      </c>
    </row>
    <row r="21" spans="1:13">
      <c r="A21" s="66"/>
      <c r="B21" s="76" t="s">
        <v>68</v>
      </c>
      <c r="C21" s="77" t="s">
        <v>67</v>
      </c>
      <c r="D21" s="78">
        <v>5500</v>
      </c>
      <c r="E21" s="66">
        <v>30</v>
      </c>
      <c r="F21" s="70">
        <f>+D21*E21</f>
        <v>165000</v>
      </c>
      <c r="G21" s="70">
        <f>+E21</f>
        <v>30</v>
      </c>
      <c r="H21" s="70">
        <f>+F21</f>
        <v>165000</v>
      </c>
    </row>
    <row r="22" spans="1:13">
      <c r="A22" s="66"/>
      <c r="B22" s="76" t="s">
        <v>69</v>
      </c>
      <c r="C22" s="77" t="s">
        <v>67</v>
      </c>
      <c r="D22" s="78">
        <v>4200</v>
      </c>
      <c r="E22" s="66">
        <v>85</v>
      </c>
      <c r="F22" s="70">
        <f>+D22*E22</f>
        <v>357000</v>
      </c>
      <c r="G22" s="70">
        <f>+E22</f>
        <v>85</v>
      </c>
      <c r="H22" s="70">
        <f>+F22</f>
        <v>357000</v>
      </c>
    </row>
    <row r="23" spans="1:13">
      <c r="A23" s="80"/>
      <c r="B23" s="87" t="s">
        <v>71</v>
      </c>
      <c r="C23" s="88"/>
      <c r="D23" s="89"/>
      <c r="E23" s="80"/>
      <c r="F23" s="83">
        <f>SUM(F21:F22)</f>
        <v>522000</v>
      </c>
      <c r="G23" s="83"/>
      <c r="H23" s="83">
        <f t="shared" ref="H23" si="2">SUM(H21:H22)</f>
        <v>522000</v>
      </c>
    </row>
    <row r="24" spans="1:13">
      <c r="A24" s="80"/>
      <c r="B24" s="87" t="s">
        <v>72</v>
      </c>
      <c r="C24" s="88"/>
      <c r="D24" s="89"/>
      <c r="E24" s="80"/>
      <c r="F24" s="83">
        <f>+F23+F20</f>
        <v>2523000</v>
      </c>
      <c r="G24" s="83">
        <f t="shared" ref="G24:H24" si="3">+G23+G20</f>
        <v>0</v>
      </c>
      <c r="H24" s="83">
        <f t="shared" si="3"/>
        <v>2523000</v>
      </c>
    </row>
    <row r="25" spans="1:13">
      <c r="A25" s="66"/>
      <c r="B25" s="50" t="s">
        <v>54</v>
      </c>
      <c r="C25" s="67" t="s">
        <v>55</v>
      </c>
      <c r="D25" s="51">
        <v>50000</v>
      </c>
      <c r="E25" s="66"/>
      <c r="F25" s="9">
        <f t="shared" ref="F25:F27" si="4">E25*D25</f>
        <v>0</v>
      </c>
      <c r="G25" s="66">
        <v>30</v>
      </c>
      <c r="H25" s="9">
        <f t="shared" ref="H25:H27" si="5">G25*D25</f>
        <v>1500000</v>
      </c>
    </row>
    <row r="26" spans="1:13">
      <c r="A26" s="66"/>
      <c r="B26" s="74" t="s">
        <v>73</v>
      </c>
      <c r="C26" s="55" t="s">
        <v>62</v>
      </c>
      <c r="D26" s="56">
        <v>11500</v>
      </c>
      <c r="E26" s="66">
        <v>110</v>
      </c>
      <c r="F26" s="9">
        <f>+E26*D26</f>
        <v>1265000</v>
      </c>
      <c r="G26" s="66">
        <f>+E26</f>
        <v>110</v>
      </c>
      <c r="H26" s="9">
        <f>+F26</f>
        <v>1265000</v>
      </c>
    </row>
    <row r="27" spans="1:13">
      <c r="A27" s="66"/>
      <c r="B27" s="8" t="s">
        <v>25</v>
      </c>
      <c r="C27" s="66" t="s">
        <v>19</v>
      </c>
      <c r="D27" s="24">
        <v>65500</v>
      </c>
      <c r="E27" s="66">
        <v>100</v>
      </c>
      <c r="F27" s="9">
        <f t="shared" si="4"/>
        <v>6550000</v>
      </c>
      <c r="G27" s="66">
        <f>440+200+200+100</f>
        <v>940</v>
      </c>
      <c r="H27" s="9">
        <f t="shared" si="5"/>
        <v>61570000</v>
      </c>
    </row>
    <row r="28" spans="1:13">
      <c r="A28" s="11" t="s">
        <v>20</v>
      </c>
      <c r="B28" s="79" t="s">
        <v>0</v>
      </c>
      <c r="C28" s="1"/>
      <c r="D28" s="25"/>
      <c r="E28" s="14"/>
      <c r="F28" s="13">
        <f>SUM(F25:F27)</f>
        <v>7815000</v>
      </c>
      <c r="G28" s="13"/>
      <c r="H28" s="13">
        <f>SUM(H25:H27)</f>
        <v>64335000</v>
      </c>
    </row>
    <row r="29" spans="1:13">
      <c r="A29" s="52"/>
      <c r="B29" s="74" t="s">
        <v>74</v>
      </c>
      <c r="C29" s="55" t="s">
        <v>64</v>
      </c>
      <c r="D29" s="56">
        <v>950</v>
      </c>
      <c r="E29" s="73">
        <v>3240</v>
      </c>
      <c r="F29" s="57">
        <f>+E29*D29</f>
        <v>3078000</v>
      </c>
      <c r="G29" s="57">
        <f>+E29</f>
        <v>3240</v>
      </c>
      <c r="H29" s="57">
        <f>+F29</f>
        <v>3078000</v>
      </c>
      <c r="J29" s="38"/>
      <c r="M29" s="60"/>
    </row>
    <row r="30" spans="1:13">
      <c r="A30" s="52"/>
      <c r="B30" s="74" t="s">
        <v>75</v>
      </c>
      <c r="C30" s="55" t="s">
        <v>64</v>
      </c>
      <c r="D30" s="56">
        <v>1050</v>
      </c>
      <c r="E30" s="73">
        <v>520</v>
      </c>
      <c r="F30" s="57">
        <f t="shared" ref="F30:F32" si="6">+E30*D30</f>
        <v>546000</v>
      </c>
      <c r="G30" s="57">
        <f t="shared" ref="G30:G32" si="7">+E30</f>
        <v>520</v>
      </c>
      <c r="H30" s="57">
        <f t="shared" ref="H30:H32" si="8">+F30</f>
        <v>546000</v>
      </c>
      <c r="J30" s="38"/>
      <c r="M30" s="60"/>
    </row>
    <row r="31" spans="1:13">
      <c r="A31" s="52"/>
      <c r="B31" s="55" t="s">
        <v>76</v>
      </c>
      <c r="C31" s="55" t="s">
        <v>64</v>
      </c>
      <c r="D31" s="56">
        <v>1100</v>
      </c>
      <c r="E31" s="73">
        <v>360</v>
      </c>
      <c r="F31" s="57">
        <f t="shared" si="6"/>
        <v>396000</v>
      </c>
      <c r="G31" s="57">
        <f t="shared" si="7"/>
        <v>360</v>
      </c>
      <c r="H31" s="57">
        <f t="shared" si="8"/>
        <v>396000</v>
      </c>
      <c r="J31" s="38"/>
      <c r="M31" s="60"/>
    </row>
    <row r="32" spans="1:13">
      <c r="A32" s="52"/>
      <c r="B32" s="74" t="s">
        <v>77</v>
      </c>
      <c r="C32" s="55" t="s">
        <v>64</v>
      </c>
      <c r="D32" s="56">
        <v>1250</v>
      </c>
      <c r="E32" s="73">
        <v>1200</v>
      </c>
      <c r="F32" s="57">
        <f t="shared" si="6"/>
        <v>1500000</v>
      </c>
      <c r="G32" s="57">
        <f t="shared" si="7"/>
        <v>1200</v>
      </c>
      <c r="H32" s="57">
        <f t="shared" si="8"/>
        <v>1500000</v>
      </c>
      <c r="J32" s="38"/>
      <c r="M32" s="60"/>
    </row>
    <row r="33" spans="1:13">
      <c r="A33" s="90" t="s">
        <v>21</v>
      </c>
      <c r="B33" s="91" t="s">
        <v>79</v>
      </c>
      <c r="C33" s="85"/>
      <c r="D33" s="86"/>
      <c r="E33" s="92"/>
      <c r="F33" s="93">
        <f>SUM(F29:F32)</f>
        <v>5520000</v>
      </c>
      <c r="G33" s="93"/>
      <c r="H33" s="93">
        <f t="shared" ref="H33" si="9">SUM(H29:H32)</f>
        <v>5520000</v>
      </c>
      <c r="J33" s="38"/>
      <c r="M33" s="60"/>
    </row>
    <row r="34" spans="1:13">
      <c r="A34" s="90" t="s">
        <v>22</v>
      </c>
      <c r="B34" s="94" t="s">
        <v>30</v>
      </c>
      <c r="C34" s="90"/>
      <c r="D34" s="95"/>
      <c r="E34" s="96"/>
      <c r="F34" s="93">
        <f>+F33+F28+F24+F17</f>
        <v>19218000</v>
      </c>
      <c r="G34" s="93"/>
      <c r="H34" s="93">
        <f t="shared" ref="H34" si="10">+H33+H28+H24+H17</f>
        <v>75738000</v>
      </c>
      <c r="J34" s="38"/>
      <c r="M34" s="60"/>
    </row>
    <row r="35" spans="1:13">
      <c r="A35" s="98">
        <v>0</v>
      </c>
      <c r="B35" s="98">
        <v>1</v>
      </c>
      <c r="C35" s="98">
        <v>2</v>
      </c>
      <c r="D35" s="99">
        <v>3</v>
      </c>
      <c r="E35" s="98">
        <v>4</v>
      </c>
      <c r="F35" s="98">
        <v>5</v>
      </c>
      <c r="G35" s="98">
        <v>6</v>
      </c>
      <c r="H35" s="98">
        <v>7</v>
      </c>
      <c r="J35" s="38"/>
      <c r="M35" s="60"/>
    </row>
    <row r="36" spans="1:13">
      <c r="A36" s="52"/>
      <c r="B36" s="53" t="s">
        <v>56</v>
      </c>
      <c r="C36" s="55" t="s">
        <v>57</v>
      </c>
      <c r="D36" s="56">
        <v>117612</v>
      </c>
      <c r="E36" s="58"/>
      <c r="F36" s="57" t="s">
        <v>78</v>
      </c>
      <c r="G36" s="59">
        <v>3</v>
      </c>
      <c r="H36" s="57">
        <f t="shared" ref="H36:H38" si="11">+G36*D36</f>
        <v>352836</v>
      </c>
      <c r="J36" s="38"/>
      <c r="M36" s="60"/>
    </row>
    <row r="37" spans="1:13">
      <c r="A37" s="52"/>
      <c r="B37" s="54" t="s">
        <v>58</v>
      </c>
      <c r="C37" s="55" t="s">
        <v>57</v>
      </c>
      <c r="D37" s="56">
        <v>137700</v>
      </c>
      <c r="E37" s="58"/>
      <c r="F37" s="57">
        <f t="shared" ref="F37:F38" si="12">+E37*D37</f>
        <v>0</v>
      </c>
      <c r="G37" s="59">
        <v>1</v>
      </c>
      <c r="H37" s="57">
        <f t="shared" si="11"/>
        <v>137700</v>
      </c>
      <c r="J37" s="38"/>
      <c r="M37" s="60"/>
    </row>
    <row r="38" spans="1:13">
      <c r="A38" s="52"/>
      <c r="B38" s="17" t="s">
        <v>26</v>
      </c>
      <c r="C38" s="18" t="s">
        <v>27</v>
      </c>
      <c r="D38" s="26">
        <v>650000</v>
      </c>
      <c r="E38" s="58">
        <v>1</v>
      </c>
      <c r="F38" s="57">
        <f t="shared" si="12"/>
        <v>650000</v>
      </c>
      <c r="G38" s="58">
        <v>5</v>
      </c>
      <c r="H38" s="57">
        <f t="shared" si="11"/>
        <v>3250000</v>
      </c>
      <c r="J38" s="39"/>
      <c r="M38" s="61"/>
    </row>
    <row r="39" spans="1:13">
      <c r="A39" s="11" t="s">
        <v>4</v>
      </c>
      <c r="B39" s="12" t="s">
        <v>28</v>
      </c>
      <c r="C39" s="11"/>
      <c r="D39" s="13"/>
      <c r="E39" s="14"/>
      <c r="F39" s="13">
        <f>SUM(F36:F38)</f>
        <v>650000</v>
      </c>
      <c r="G39" s="13"/>
      <c r="H39" s="13">
        <f t="shared" ref="H39" si="13">SUM(H36:H38)</f>
        <v>3740536</v>
      </c>
      <c r="M39" s="62"/>
    </row>
    <row r="40" spans="1:13">
      <c r="A40" s="11" t="s">
        <v>23</v>
      </c>
      <c r="B40" s="12" t="s">
        <v>31</v>
      </c>
      <c r="C40" s="11"/>
      <c r="D40" s="13"/>
      <c r="E40" s="14"/>
      <c r="F40" s="13">
        <f>+F39</f>
        <v>650000</v>
      </c>
      <c r="G40" s="13"/>
      <c r="H40" s="13">
        <f t="shared" ref="H40" si="14">+H39</f>
        <v>3740536</v>
      </c>
      <c r="J40" s="39"/>
      <c r="M40" s="63"/>
    </row>
    <row r="41" spans="1:13">
      <c r="A41" s="52"/>
      <c r="B41" s="97" t="s">
        <v>29</v>
      </c>
      <c r="C41" s="52"/>
      <c r="D41" s="72"/>
      <c r="E41" s="71"/>
      <c r="F41" s="57">
        <v>0</v>
      </c>
      <c r="G41" s="57"/>
      <c r="H41" s="57">
        <v>0</v>
      </c>
      <c r="M41" s="63"/>
    </row>
    <row r="42" spans="1:13">
      <c r="A42" s="11" t="s">
        <v>24</v>
      </c>
      <c r="B42" s="12" t="s">
        <v>32</v>
      </c>
      <c r="C42" s="11"/>
      <c r="D42" s="13"/>
      <c r="E42" s="14"/>
      <c r="F42" s="13">
        <f>F34+F40</f>
        <v>19868000</v>
      </c>
      <c r="G42" s="13"/>
      <c r="H42" s="13">
        <f>H34+H40</f>
        <v>79478536</v>
      </c>
      <c r="M42" s="61"/>
    </row>
    <row r="43" spans="1:13">
      <c r="A43" s="11" t="s">
        <v>5</v>
      </c>
      <c r="B43" s="12" t="s">
        <v>3</v>
      </c>
      <c r="C43" s="11"/>
      <c r="D43" s="13"/>
      <c r="E43" s="14"/>
      <c r="F43" s="13">
        <f>+F41*0.1+F42*0.1</f>
        <v>1986800</v>
      </c>
      <c r="G43" s="13"/>
      <c r="H43" s="13">
        <f>+H41*0.1+H42*0.1</f>
        <v>7947853.6000000006</v>
      </c>
      <c r="M43" s="60"/>
    </row>
    <row r="44" spans="1:13">
      <c r="A44" s="11" t="s">
        <v>82</v>
      </c>
      <c r="B44" s="12" t="s">
        <v>59</v>
      </c>
      <c r="C44" s="11"/>
      <c r="D44" s="13"/>
      <c r="E44" s="14"/>
      <c r="F44" s="13">
        <f>SUM(F41:F43)</f>
        <v>21854800</v>
      </c>
      <c r="G44" s="13"/>
      <c r="H44" s="13">
        <f>SUM(H41:H43)</f>
        <v>87426389.599999994</v>
      </c>
      <c r="M44" s="61"/>
    </row>
    <row r="45" spans="1:13">
      <c r="B45" s="4"/>
    </row>
    <row r="46" spans="1:13">
      <c r="B46" s="4" t="s">
        <v>34</v>
      </c>
      <c r="F46" s="100"/>
      <c r="G46" s="100"/>
    </row>
    <row r="47" spans="1:13">
      <c r="B47" s="65" t="s">
        <v>35</v>
      </c>
      <c r="E47" s="64" t="s">
        <v>36</v>
      </c>
      <c r="F47" s="28"/>
      <c r="G47" s="28"/>
    </row>
    <row r="48" spans="1:13">
      <c r="B48" s="65"/>
      <c r="F48" s="64"/>
      <c r="G48" s="64"/>
    </row>
    <row r="49" spans="2:7">
      <c r="B49" s="65" t="s">
        <v>51</v>
      </c>
      <c r="E49" s="64" t="s">
        <v>52</v>
      </c>
      <c r="F49" s="28"/>
      <c r="G49" s="28"/>
    </row>
    <row r="50" spans="2:7">
      <c r="B50" s="65"/>
      <c r="E50" s="64"/>
      <c r="F50" s="64"/>
      <c r="G50" s="64"/>
    </row>
    <row r="51" spans="2:7">
      <c r="B51" s="75" t="s">
        <v>40</v>
      </c>
      <c r="E51" s="64" t="s">
        <v>38</v>
      </c>
      <c r="F51" s="64"/>
      <c r="G51" s="64"/>
    </row>
    <row r="52" spans="2:7">
      <c r="B52" s="4" t="s">
        <v>41</v>
      </c>
      <c r="F52" s="64"/>
      <c r="G52" s="64"/>
    </row>
    <row r="54" spans="2:7">
      <c r="B54" s="7" t="s">
        <v>42</v>
      </c>
      <c r="E54" s="64" t="s">
        <v>43</v>
      </c>
    </row>
    <row r="56" spans="2:7">
      <c r="B56" s="4" t="s">
        <v>44</v>
      </c>
    </row>
    <row r="57" spans="2:7">
      <c r="B57" s="7" t="s">
        <v>45</v>
      </c>
      <c r="E57" s="64" t="s">
        <v>47</v>
      </c>
    </row>
    <row r="58" spans="2:7">
      <c r="E58" s="64"/>
    </row>
    <row r="59" spans="2:7">
      <c r="B59" s="7" t="s">
        <v>46</v>
      </c>
      <c r="E59" s="7" t="s">
        <v>48</v>
      </c>
    </row>
  </sheetData>
  <mergeCells count="14">
    <mergeCell ref="A10:H10"/>
    <mergeCell ref="A1:H1"/>
    <mergeCell ref="A2:H2"/>
    <mergeCell ref="A3:H3"/>
    <mergeCell ref="B6:H6"/>
    <mergeCell ref="B7:H7"/>
    <mergeCell ref="F46:G46"/>
    <mergeCell ref="A12:H12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2024.01</vt:lpstr>
      <vt:lpstr>2024.02</vt:lpstr>
      <vt:lpstr>2024.03</vt:lpstr>
      <vt:lpstr>2024.04</vt:lpstr>
      <vt:lpstr>2024.05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2024-05-16T08:44:52Z</cp:lastPrinted>
  <dcterms:created xsi:type="dcterms:W3CDTF">2014-01-15T06:30:10Z</dcterms:created>
  <dcterms:modified xsi:type="dcterms:W3CDTF">2024-05-16T08:45:30Z</dcterms:modified>
</cp:coreProperties>
</file>