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 Namuun\МӨСТ УУЛ-50 ТӨСӨЛ\Гүйцэтгэл2024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85" i="1" l="1"/>
  <c r="H86" i="1" s="1"/>
  <c r="H87" i="1" s="1"/>
  <c r="H55" i="1"/>
  <c r="H52" i="1"/>
  <c r="H46" i="1"/>
  <c r="H41" i="1"/>
  <c r="H43" i="1"/>
  <c r="H44" i="1"/>
  <c r="H45" i="1"/>
  <c r="H42" i="1"/>
  <c r="H18" i="1"/>
  <c r="G53" i="1"/>
  <c r="G50" i="1"/>
  <c r="G49" i="1"/>
  <c r="G48" i="1"/>
  <c r="G45" i="1"/>
  <c r="G44" i="1"/>
  <c r="G43" i="1"/>
  <c r="F56" i="1"/>
  <c r="F46" i="1"/>
  <c r="F47" i="1"/>
  <c r="F43" i="1"/>
  <c r="F44" i="1"/>
  <c r="F45" i="1"/>
  <c r="F42" i="1"/>
  <c r="G42" i="1"/>
  <c r="G23" i="1"/>
  <c r="G24" i="1"/>
  <c r="G21" i="1"/>
  <c r="G51" i="1" l="1"/>
  <c r="G35" i="1"/>
  <c r="G34" i="1"/>
  <c r="G82" i="1" l="1"/>
  <c r="H83" i="1"/>
  <c r="G54" i="1"/>
  <c r="H54" i="1" l="1"/>
  <c r="F54" i="1"/>
  <c r="F73" i="1" l="1"/>
  <c r="H58" i="1"/>
  <c r="F58" i="1"/>
  <c r="H21" i="1"/>
  <c r="F21" i="1"/>
  <c r="F64" i="1"/>
  <c r="F61" i="1"/>
  <c r="F60" i="1"/>
  <c r="F59" i="1"/>
  <c r="H61" i="1"/>
  <c r="H60" i="1"/>
  <c r="H59" i="1"/>
  <c r="H49" i="1"/>
  <c r="H48" i="1"/>
  <c r="F50" i="1"/>
  <c r="F49" i="1"/>
  <c r="F48" i="1"/>
  <c r="F24" i="1"/>
  <c r="F23" i="1"/>
  <c r="H23" i="1"/>
  <c r="F27" i="1" l="1"/>
  <c r="F74" i="1"/>
  <c r="F71" i="1"/>
  <c r="F65" i="1"/>
  <c r="F66" i="1"/>
  <c r="F62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G16" i="1"/>
  <c r="F15" i="1" l="1"/>
  <c r="G15" i="1"/>
  <c r="H15" i="1" s="1"/>
  <c r="F55" i="1" l="1"/>
  <c r="F72" i="1" l="1"/>
  <c r="H20" i="1" l="1"/>
  <c r="F63" i="1" l="1"/>
  <c r="F76" i="1" s="1"/>
  <c r="F51" i="1" l="1"/>
  <c r="F52" i="1" s="1"/>
  <c r="H64" i="1" l="1"/>
  <c r="G70" i="1"/>
  <c r="G71" i="1"/>
  <c r="H16" i="1"/>
  <c r="H17" i="1"/>
  <c r="F82" i="1" l="1"/>
  <c r="F78" i="1"/>
  <c r="F79" i="1"/>
  <c r="F77" i="1"/>
  <c r="F16" i="1"/>
  <c r="F17" i="1"/>
  <c r="F85" i="1" l="1"/>
  <c r="F86" i="1" s="1"/>
  <c r="F87" i="1" s="1"/>
  <c r="F18" i="1"/>
  <c r="H82" i="1"/>
  <c r="H80" i="1"/>
  <c r="H79" i="1"/>
  <c r="H78" i="1"/>
  <c r="H77" i="1"/>
  <c r="H74" i="1"/>
  <c r="H72" i="1"/>
  <c r="H71" i="1"/>
  <c r="H70" i="1"/>
  <c r="H67" i="1"/>
  <c r="H66" i="1"/>
  <c r="H65" i="1"/>
  <c r="H63" i="1"/>
  <c r="H62" i="1"/>
  <c r="H53" i="1"/>
  <c r="H51" i="1"/>
  <c r="H50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76" i="1" l="1"/>
  <c r="H47" i="1"/>
  <c r="H56" i="1" s="1"/>
  <c r="F88" i="1"/>
  <c r="F89" i="1" l="1"/>
  <c r="F91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<sst xmlns="http://schemas.openxmlformats.org/spreadsheetml/2006/main" count="185" uniqueCount="116">
  <si>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</si>
  <si>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</si>
  <si>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</si>
  <si>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</si>
  <si>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</si>
  <si>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</si>
  <si>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</si>
  <si>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</si>
  <si>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</si>
  <si>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</si>
  <si>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</si>
  <si>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</si>
  <si>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</si>
  <si>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</si>
  <si>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</si>
  <si>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</si>
  <si>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</si>
  <si>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</si>
  <si>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</si>
  <si>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</si>
  <si>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</si>
  <si>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</si>
  <si>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</si>
  <si>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</si>
  <si>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</si>
  <si>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</si>
  <si>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</si>
  <si>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</si>
  <si>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</si>
  <si>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</si>
  <si>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</si>
  <si>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</si>
  <si>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</si>
  <si>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</si>
  <si>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</si>
  <si>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</si>
  <si>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</si>
  <si>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</si>
  <si>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</si>
  <si>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</si>
  <si>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</si>
  <si>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</si>
  <si>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</si>
  <si>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</si>
  <si>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</si>
  <si>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</si>
  <si>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</si>
  <si>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</si>
  <si>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</si>
  <si>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</si>
  <si>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</si>
  <si>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</si>
  <si>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</si>
  <si>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</si>
  <si>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</si>
  <si>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</si>
  <si>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</si>
  <si>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</si>
  <si>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</si>
  <si>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</si>
  <si>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</si>
  <si>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</si>
  <si>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</si>
  <si>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</si>
  <si>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</si>
  <si>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</si>
  <si>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</si>
  <si>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</si>
  <si>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</si>
  <si>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</si>
  <si>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</si>
  <si>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</si>
  <si>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</si>
  <si>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</si>
  <si>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</si>
  <si>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</si>
  <si>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</si>
  <si>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</si>
  <si>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</si>
  <si>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</si>
  <si>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</si>
  <si>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</si>
  <si>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</si>
  <si>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</si>
  <si>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</si>
  <si>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</si>
  <si>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</si>
  <si>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</si>
  <si>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</si>
  <si>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</si>
  <si>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</si>
  <si>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</si>
  <si>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</si>
  <si>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</si>
  <si>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</si>
  <si>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</si>
  <si>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</si>
  <si>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</si>
  <si>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</si>
  <si>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</si>
  <si>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</si>
  <si>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</si>
  <si>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</si>
  <si>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</si>
  <si>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</si>
  <si>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</si>
  <si>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</si>
  <si>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</si>
  <si>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</si>
  <si>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</si>
  <si>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</si>
  <si>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</si>
  <si>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 xml:space="preserve">ҮГА-ны ЭБСТЭЗХ-ийн ажилтан </t>
  </si>
  <si>
    <t>Цахилгаан босоо бүсчлэл</t>
  </si>
  <si>
    <t xml:space="preserve">ф.цэг </t>
  </si>
  <si>
    <t>2024 оны 06 дугаар сарын 01-нээс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</si>
</sst>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6" zoomScaleNormal="100" workbookViewId="0">
      <selection activeCell="M87" sqref="M87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10" width="10.85546875" style="6" customWidth="1"/>
    <col min="11" max="11" width="11.28515625" style="6" bestFit="1" customWidth="1"/>
    <col min="12" max="16384" width="9.140625" style="6"/>
  </cols>
  <sheetData>
    <row r="1" spans="1:8">
      <c r="A1" s="101" t="s">
        <v>71</v>
      </c>
      <c r="B1" s="101"/>
      <c r="C1" s="101"/>
      <c r="D1" s="101"/>
      <c r="E1" s="101"/>
      <c r="F1" s="101"/>
      <c r="G1" s="101"/>
      <c r="H1" s="101"/>
    </row>
    <row r="2" spans="1:8">
      <c r="A2" s="101" t="s">
        <v>72</v>
      </c>
      <c r="B2" s="101"/>
      <c r="C2" s="101"/>
      <c r="D2" s="101"/>
      <c r="E2" s="101"/>
      <c r="F2" s="101"/>
      <c r="G2" s="101"/>
      <c r="H2" s="101"/>
    </row>
    <row r="3" spans="1:8">
      <c r="A3" s="101" t="s">
        <v>73</v>
      </c>
      <c r="B3" s="101"/>
      <c r="C3" s="101"/>
      <c r="D3" s="101"/>
      <c r="E3" s="101"/>
      <c r="F3" s="101"/>
      <c r="G3" s="101"/>
      <c r="H3" s="101"/>
    </row>
    <row r="4" spans="1:8" ht="10.5" customHeight="1">
      <c r="D4" s="6"/>
      <c r="E4" s="6"/>
      <c r="F4" s="8"/>
      <c r="G4" s="6"/>
    </row>
    <row r="5" spans="1:8" ht="15">
      <c r="B5" s="102" t="s">
        <v>79</v>
      </c>
      <c r="C5" s="102"/>
      <c r="D5" s="102"/>
      <c r="E5" s="102"/>
      <c r="F5" s="102"/>
      <c r="G5" s="102"/>
      <c r="H5" s="102"/>
    </row>
    <row r="6" spans="1:8" ht="15">
      <c r="B6" s="102" t="s">
        <v>74</v>
      </c>
      <c r="C6" s="102"/>
      <c r="D6" s="102"/>
      <c r="E6" s="102"/>
      <c r="F6" s="102"/>
      <c r="G6" s="102"/>
      <c r="H6" s="102"/>
    </row>
    <row r="7" spans="1:8" ht="14.25" customHeight="1">
      <c r="B7" s="1"/>
      <c r="C7" s="1"/>
      <c r="D7" s="1"/>
      <c r="E7" s="1"/>
      <c r="F7" s="101" t="s">
        <v>75</v>
      </c>
      <c r="G7" s="101"/>
      <c r="H7" s="101"/>
    </row>
    <row r="8" spans="1:8" ht="11.25" customHeight="1">
      <c r="B8" s="1"/>
      <c r="C8" s="1"/>
      <c r="D8" s="1"/>
      <c r="E8" s="1"/>
      <c r="F8" s="2"/>
      <c r="G8" s="6"/>
    </row>
    <row r="9" spans="1:8">
      <c r="A9" s="101" t="s">
        <v>115</v>
      </c>
      <c r="B9" s="101"/>
      <c r="C9" s="101"/>
      <c r="D9" s="101"/>
      <c r="E9" s="101"/>
      <c r="F9" s="101"/>
      <c r="G9" s="101"/>
      <c r="H9" s="101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1" t="s">
        <v>78</v>
      </c>
      <c r="B11" s="101"/>
      <c r="C11" s="101"/>
      <c r="D11" s="101"/>
      <c r="E11" s="101"/>
      <c r="F11" s="101"/>
      <c r="G11" s="101"/>
      <c r="H11" s="101"/>
    </row>
    <row r="12" spans="1:8">
      <c r="A12" s="103" t="s">
        <v>0</v>
      </c>
      <c r="B12" s="103" t="s">
        <v>1</v>
      </c>
      <c r="C12" s="103" t="s">
        <v>2</v>
      </c>
      <c r="D12" s="104" t="s">
        <v>3</v>
      </c>
      <c r="E12" s="105" t="s">
        <v>76</v>
      </c>
      <c r="F12" s="105"/>
      <c r="G12" s="105" t="s">
        <v>77</v>
      </c>
      <c r="H12" s="105"/>
    </row>
    <row r="13" spans="1:8">
      <c r="A13" s="103"/>
      <c r="B13" s="103"/>
      <c r="C13" s="103"/>
      <c r="D13" s="104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7.25" customHeight="1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93">
        <v>340</v>
      </c>
      <c r="F21" s="21">
        <f>E21*D21</f>
        <v>38059600</v>
      </c>
      <c r="G21" s="91">
        <f>120+340</f>
        <v>460</v>
      </c>
      <c r="H21" s="92">
        <f>--D21*G21</f>
        <v>51492400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>
      <c r="A23" s="36">
        <v>9</v>
      </c>
      <c r="B23" s="31" t="s">
        <v>92</v>
      </c>
      <c r="C23" s="18" t="s">
        <v>15</v>
      </c>
      <c r="D23" s="21">
        <v>62240</v>
      </c>
      <c r="E23" s="87">
        <v>25</v>
      </c>
      <c r="F23" s="21">
        <f>D23*E23</f>
        <v>1556000</v>
      </c>
      <c r="G23" s="88">
        <f>25</f>
        <v>25</v>
      </c>
      <c r="H23" s="72">
        <f>D23*G23</f>
        <v>1556000</v>
      </c>
    </row>
    <row r="24" spans="1:8">
      <c r="A24" s="36">
        <v>10</v>
      </c>
      <c r="B24" s="98" t="s">
        <v>95</v>
      </c>
      <c r="C24" s="85" t="s">
        <v>15</v>
      </c>
      <c r="D24" s="86">
        <v>53980</v>
      </c>
      <c r="E24" s="87">
        <v>12</v>
      </c>
      <c r="F24" s="21">
        <f>E24*D24</f>
        <v>647760</v>
      </c>
      <c r="G24" s="88">
        <f>12</f>
        <v>12</v>
      </c>
      <c r="H24" s="72">
        <f>G24*D24</f>
        <v>647760</v>
      </c>
    </row>
    <row r="25" spans="1:8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>
      <c r="A27" s="36">
        <v>13</v>
      </c>
      <c r="B27" s="31" t="s">
        <v>19</v>
      </c>
      <c r="C27" s="18" t="s">
        <v>20</v>
      </c>
      <c r="D27" s="21">
        <v>39300</v>
      </c>
      <c r="E27" s="87"/>
      <c r="F27" s="21">
        <f>E27*D27</f>
        <v>0</v>
      </c>
      <c r="G27" s="88"/>
      <c r="H27" s="72">
        <f>D27*G27</f>
        <v>0</v>
      </c>
    </row>
    <row r="28" spans="1:8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/>
      <c r="H28" s="72">
        <f>D28*G28</f>
        <v>0</v>
      </c>
    </row>
    <row r="29" spans="1:8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>
      <c r="A30" s="36">
        <v>16</v>
      </c>
      <c r="B30" s="19" t="s">
        <v>24</v>
      </c>
      <c r="C30" s="18" t="s">
        <v>25</v>
      </c>
      <c r="D30" s="21">
        <v>5460</v>
      </c>
      <c r="E30" s="87"/>
      <c r="F30" s="21">
        <f t="shared" si="3"/>
        <v>0</v>
      </c>
      <c r="G30" s="88"/>
      <c r="H30" s="72">
        <f t="shared" si="2"/>
        <v>0</v>
      </c>
    </row>
    <row r="31" spans="1:8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21"/>
      <c r="F34" s="21">
        <f>E34*D34</f>
        <v>0</v>
      </c>
      <c r="G34" s="55">
        <f>10</f>
        <v>10</v>
      </c>
      <c r="H34" s="72">
        <f>D34*G34</f>
        <v>89600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21"/>
      <c r="F35" s="21">
        <f t="shared" ref="F35:F40" si="4">E35*D35</f>
        <v>0</v>
      </c>
      <c r="G35" s="55">
        <f>6</f>
        <v>6</v>
      </c>
      <c r="H35" s="72">
        <f>D35*G35</f>
        <v>118260</v>
      </c>
    </row>
    <row r="36" spans="1:8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5"/>
      <c r="H39" s="72">
        <f t="shared" si="2"/>
        <v>0</v>
      </c>
    </row>
    <row r="40" spans="1:8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97</v>
      </c>
      <c r="C41" s="24" t="s">
        <v>12</v>
      </c>
      <c r="D41" s="25"/>
      <c r="E41" s="25"/>
      <c r="F41" s="25">
        <f>SUM(F20:F40)</f>
        <v>40263360</v>
      </c>
      <c r="G41" s="34"/>
      <c r="H41" s="73">
        <f>SUM(H20:H40)</f>
        <v>53904020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>
        <v>390</v>
      </c>
      <c r="F42" s="21">
        <f>+E42*D42</f>
        <v>20382570</v>
      </c>
      <c r="G42" s="55">
        <f>390</f>
        <v>390</v>
      </c>
      <c r="H42" s="72">
        <f>+G42*D42</f>
        <v>20382570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>
        <v>200</v>
      </c>
      <c r="F43" s="21">
        <f t="shared" ref="F43:F45" si="5">+E43*D43</f>
        <v>13356000</v>
      </c>
      <c r="G43" s="55">
        <f>200</f>
        <v>200</v>
      </c>
      <c r="H43" s="72">
        <f t="shared" ref="H43:H45" si="6">+G43*D43</f>
        <v>13356000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>
        <v>80</v>
      </c>
      <c r="F44" s="21">
        <f t="shared" si="5"/>
        <v>22229360</v>
      </c>
      <c r="G44" s="55">
        <f>80</f>
        <v>80</v>
      </c>
      <c r="H44" s="72">
        <f t="shared" si="6"/>
        <v>22229360</v>
      </c>
    </row>
    <row r="45" spans="1:8">
      <c r="A45" s="36"/>
      <c r="B45" s="31" t="s">
        <v>113</v>
      </c>
      <c r="C45" s="18" t="s">
        <v>114</v>
      </c>
      <c r="D45" s="21">
        <v>600000</v>
      </c>
      <c r="E45" s="21">
        <v>17</v>
      </c>
      <c r="F45" s="21">
        <f t="shared" si="5"/>
        <v>10200000</v>
      </c>
      <c r="G45" s="55">
        <f>17</f>
        <v>17</v>
      </c>
      <c r="H45" s="72">
        <f t="shared" si="6"/>
        <v>10200000</v>
      </c>
    </row>
    <row r="46" spans="1:8" ht="15">
      <c r="A46" s="36">
        <v>31</v>
      </c>
      <c r="B46" s="23" t="s">
        <v>98</v>
      </c>
      <c r="C46" s="24" t="s">
        <v>12</v>
      </c>
      <c r="D46" s="25"/>
      <c r="E46" s="25"/>
      <c r="F46" s="25">
        <f>SUM(F42:F45)</f>
        <v>66167930</v>
      </c>
      <c r="G46" s="22"/>
      <c r="H46" s="73">
        <f>SUM(H42:H45)</f>
        <v>66167930</v>
      </c>
    </row>
    <row r="47" spans="1:8" ht="15">
      <c r="A47" s="36">
        <v>32</v>
      </c>
      <c r="B47" s="33" t="s">
        <v>99</v>
      </c>
      <c r="C47" s="36" t="s">
        <v>12</v>
      </c>
      <c r="D47" s="37"/>
      <c r="E47" s="37"/>
      <c r="F47" s="25">
        <f>F41+F46</f>
        <v>106431290</v>
      </c>
      <c r="G47" s="38"/>
      <c r="H47" s="73">
        <f>H41+H46</f>
        <v>120071950</v>
      </c>
    </row>
    <row r="48" spans="1:8">
      <c r="A48" s="36">
        <v>33</v>
      </c>
      <c r="B48" s="19" t="s">
        <v>96</v>
      </c>
      <c r="C48" s="18" t="s">
        <v>15</v>
      </c>
      <c r="D48" s="21">
        <v>1280</v>
      </c>
      <c r="E48" s="21">
        <v>4500</v>
      </c>
      <c r="F48" s="21">
        <f>D48*E48</f>
        <v>5760000</v>
      </c>
      <c r="G48" s="55">
        <f>4537+4500</f>
        <v>9037</v>
      </c>
      <c r="H48" s="72">
        <f>D48*G48</f>
        <v>11567360</v>
      </c>
    </row>
    <row r="49" spans="1:9">
      <c r="A49" s="36">
        <v>34</v>
      </c>
      <c r="B49" s="39" t="s">
        <v>40</v>
      </c>
      <c r="C49" s="18" t="s">
        <v>15</v>
      </c>
      <c r="D49" s="21">
        <v>1196</v>
      </c>
      <c r="E49" s="21">
        <v>2500</v>
      </c>
      <c r="F49" s="21">
        <f>D49*E49</f>
        <v>2990000</v>
      </c>
      <c r="G49" s="55">
        <f>2968+2500</f>
        <v>5468</v>
      </c>
      <c r="H49" s="72">
        <f>D49*G49</f>
        <v>6539728</v>
      </c>
    </row>
    <row r="50" spans="1:9">
      <c r="A50" s="36">
        <v>35</v>
      </c>
      <c r="B50" s="39" t="s">
        <v>41</v>
      </c>
      <c r="C50" s="18" t="s">
        <v>42</v>
      </c>
      <c r="D50" s="21">
        <v>450</v>
      </c>
      <c r="E50" s="21">
        <v>2000</v>
      </c>
      <c r="F50" s="21">
        <f>D50*E50</f>
        <v>900000</v>
      </c>
      <c r="G50" s="55">
        <f>6500+2000</f>
        <v>8500</v>
      </c>
      <c r="H50" s="72">
        <f t="shared" ref="H50:H51" si="7">D50*G50</f>
        <v>3825000</v>
      </c>
    </row>
    <row r="51" spans="1:9">
      <c r="A51" s="36">
        <v>36</v>
      </c>
      <c r="B51" s="39" t="s">
        <v>40</v>
      </c>
      <c r="C51" s="24" t="s">
        <v>42</v>
      </c>
      <c r="D51" s="21">
        <v>500</v>
      </c>
      <c r="E51" s="21"/>
      <c r="F51" s="21">
        <f t="shared" ref="F51" si="8">D51*E51</f>
        <v>0</v>
      </c>
      <c r="G51" s="55">
        <f>800</f>
        <v>800</v>
      </c>
      <c r="H51" s="72">
        <f t="shared" si="7"/>
        <v>400000</v>
      </c>
    </row>
    <row r="52" spans="1:9" ht="15">
      <c r="A52" s="36">
        <v>37</v>
      </c>
      <c r="B52" s="33" t="s">
        <v>100</v>
      </c>
      <c r="C52" s="24" t="s">
        <v>12</v>
      </c>
      <c r="D52" s="37"/>
      <c r="E52" s="37"/>
      <c r="F52" s="25">
        <f>SUM(F48:F51)</f>
        <v>9650000</v>
      </c>
      <c r="G52" s="55"/>
      <c r="H52" s="73">
        <f>SUM(H48:H51)</f>
        <v>22332088</v>
      </c>
    </row>
    <row r="53" spans="1:9">
      <c r="A53" s="36">
        <v>38</v>
      </c>
      <c r="B53" s="19" t="s">
        <v>43</v>
      </c>
      <c r="C53" s="18" t="s">
        <v>44</v>
      </c>
      <c r="D53" s="21">
        <v>10000</v>
      </c>
      <c r="E53" s="21">
        <v>600</v>
      </c>
      <c r="F53" s="21">
        <f>E53*D53</f>
        <v>6000000</v>
      </c>
      <c r="G53" s="55">
        <f>300+600</f>
        <v>900</v>
      </c>
      <c r="H53" s="72">
        <f>D53*G53</f>
        <v>9000000</v>
      </c>
    </row>
    <row r="54" spans="1:9">
      <c r="A54" s="36">
        <v>39</v>
      </c>
      <c r="B54" s="19" t="s">
        <v>45</v>
      </c>
      <c r="C54" s="18" t="s">
        <v>44</v>
      </c>
      <c r="D54" s="21">
        <v>65646</v>
      </c>
      <c r="E54" s="21"/>
      <c r="F54" s="21">
        <f>D54*E54</f>
        <v>0</v>
      </c>
      <c r="G54" s="55">
        <f>730+250</f>
        <v>980</v>
      </c>
      <c r="H54" s="72">
        <f>D54*G54</f>
        <v>64333080</v>
      </c>
    </row>
    <row r="55" spans="1:9" ht="15">
      <c r="A55" s="36">
        <v>40</v>
      </c>
      <c r="B55" s="60" t="s">
        <v>101</v>
      </c>
      <c r="C55" s="18" t="s">
        <v>12</v>
      </c>
      <c r="D55" s="40"/>
      <c r="E55" s="40"/>
      <c r="F55" s="40">
        <f>SUM(F53:F54)</f>
        <v>6000000</v>
      </c>
      <c r="G55" s="22"/>
      <c r="H55" s="66">
        <f>SUM(H53:H54)</f>
        <v>73333080</v>
      </c>
    </row>
    <row r="56" spans="1:9" ht="15">
      <c r="A56" s="36">
        <v>41</v>
      </c>
      <c r="B56" s="57" t="s">
        <v>102</v>
      </c>
      <c r="C56" s="36" t="s">
        <v>12</v>
      </c>
      <c r="D56" s="25"/>
      <c r="E56" s="25"/>
      <c r="F56" s="89">
        <f>F18+F47+F52+F55</f>
        <v>122081290</v>
      </c>
      <c r="G56" s="38"/>
      <c r="H56" s="73">
        <f>H18+H47+H52+H55</f>
        <v>219758318</v>
      </c>
      <c r="I56" s="100"/>
    </row>
    <row r="57" spans="1:9" ht="15">
      <c r="A57" s="36">
        <v>42</v>
      </c>
      <c r="B57" s="41" t="s">
        <v>46</v>
      </c>
      <c r="C57" s="26"/>
      <c r="D57" s="29"/>
      <c r="E57" s="29"/>
      <c r="F57" s="29"/>
      <c r="G57" s="42"/>
      <c r="H57" s="74"/>
    </row>
    <row r="58" spans="1:9" hidden="1">
      <c r="A58" s="106">
        <v>43</v>
      </c>
      <c r="B58" s="31" t="s">
        <v>109</v>
      </c>
      <c r="C58" s="18" t="s">
        <v>27</v>
      </c>
      <c r="D58" s="21">
        <v>30600</v>
      </c>
      <c r="E58" s="21"/>
      <c r="F58" s="21">
        <f>--D58*E58</f>
        <v>0</v>
      </c>
      <c r="G58" s="55"/>
      <c r="H58" s="72">
        <f>D58*G58</f>
        <v>0</v>
      </c>
    </row>
    <row r="59" spans="1:9" hidden="1">
      <c r="A59" s="108"/>
      <c r="B59" s="31" t="s">
        <v>109</v>
      </c>
      <c r="C59" s="18" t="s">
        <v>27</v>
      </c>
      <c r="D59" s="21">
        <v>27900</v>
      </c>
      <c r="E59" s="21"/>
      <c r="F59" s="21">
        <f>D59*E59</f>
        <v>0</v>
      </c>
      <c r="G59" s="55"/>
      <c r="H59" s="72">
        <f>D59*G59</f>
        <v>0</v>
      </c>
    </row>
    <row r="60" spans="1:9" hidden="1">
      <c r="A60" s="36">
        <v>44</v>
      </c>
      <c r="B60" s="31" t="s">
        <v>47</v>
      </c>
      <c r="C60" s="18" t="s">
        <v>27</v>
      </c>
      <c r="D60" s="37">
        <v>52000</v>
      </c>
      <c r="E60" s="37"/>
      <c r="F60" s="21">
        <f>D60*E60</f>
        <v>0</v>
      </c>
      <c r="G60" s="55"/>
      <c r="H60" s="72">
        <f>D60*G60</f>
        <v>0</v>
      </c>
    </row>
    <row r="61" spans="1:9" hidden="1">
      <c r="A61" s="36">
        <v>45</v>
      </c>
      <c r="B61" s="31" t="s">
        <v>48</v>
      </c>
      <c r="C61" s="18" t="s">
        <v>27</v>
      </c>
      <c r="D61" s="32">
        <v>52000</v>
      </c>
      <c r="E61" s="32"/>
      <c r="F61" s="21">
        <f>D61*E61</f>
        <v>0</v>
      </c>
      <c r="G61" s="55"/>
      <c r="H61" s="72">
        <f>D61*G61</f>
        <v>0</v>
      </c>
    </row>
    <row r="62" spans="1:9" hidden="1">
      <c r="A62" s="36">
        <v>46</v>
      </c>
      <c r="B62" s="31" t="s">
        <v>49</v>
      </c>
      <c r="C62" s="18" t="s">
        <v>27</v>
      </c>
      <c r="D62" s="21">
        <v>40000</v>
      </c>
      <c r="E62" s="21"/>
      <c r="F62" s="21">
        <f t="shared" ref="F62" si="9">D62*E62</f>
        <v>0</v>
      </c>
      <c r="G62" s="55"/>
      <c r="H62" s="72">
        <f t="shared" ref="H62:H74" si="10">D62*G62</f>
        <v>0</v>
      </c>
      <c r="I62" s="8"/>
    </row>
    <row r="63" spans="1:9" hidden="1">
      <c r="A63" s="36">
        <v>47</v>
      </c>
      <c r="B63" s="31" t="s">
        <v>50</v>
      </c>
      <c r="C63" s="18" t="s">
        <v>27</v>
      </c>
      <c r="D63" s="37">
        <v>25000</v>
      </c>
      <c r="E63" s="37"/>
      <c r="F63" s="37">
        <f>--D63*E63</f>
        <v>0</v>
      </c>
      <c r="G63" s="55"/>
      <c r="H63" s="72">
        <f t="shared" si="10"/>
        <v>0</v>
      </c>
    </row>
    <row r="64" spans="1:9" hidden="1">
      <c r="A64" s="36">
        <v>48</v>
      </c>
      <c r="B64" s="31" t="s">
        <v>110</v>
      </c>
      <c r="C64" s="18" t="s">
        <v>27</v>
      </c>
      <c r="D64" s="37">
        <v>63000</v>
      </c>
      <c r="E64" s="37"/>
      <c r="F64" s="37">
        <f>--D64*E64</f>
        <v>0</v>
      </c>
      <c r="G64" s="55"/>
      <c r="H64" s="72">
        <f>D64*G64</f>
        <v>0</v>
      </c>
    </row>
    <row r="65" spans="1:11" s="11" customFormat="1" ht="28.5" hidden="1">
      <c r="A65" s="36">
        <v>49</v>
      </c>
      <c r="B65" s="43" t="s">
        <v>51</v>
      </c>
      <c r="C65" s="36" t="s">
        <v>27</v>
      </c>
      <c r="D65" s="37">
        <v>75600</v>
      </c>
      <c r="E65" s="37"/>
      <c r="F65" s="37">
        <f t="shared" ref="F65:F66" si="11">--D65*E65</f>
        <v>0</v>
      </c>
      <c r="G65" s="55"/>
      <c r="H65" s="75">
        <f t="shared" si="10"/>
        <v>0</v>
      </c>
    </row>
    <row r="66" spans="1:11" s="11" customFormat="1" ht="28.5" hidden="1">
      <c r="A66" s="36">
        <v>50</v>
      </c>
      <c r="B66" s="43" t="s">
        <v>52</v>
      </c>
      <c r="C66" s="36" t="s">
        <v>27</v>
      </c>
      <c r="D66" s="37">
        <v>45500</v>
      </c>
      <c r="E66" s="37"/>
      <c r="F66" s="37">
        <f t="shared" si="11"/>
        <v>0</v>
      </c>
      <c r="G66" s="55"/>
      <c r="H66" s="75">
        <f t="shared" si="10"/>
        <v>0</v>
      </c>
    </row>
    <row r="67" spans="1:11" s="11" customFormat="1" hidden="1">
      <c r="A67" s="106">
        <v>51</v>
      </c>
      <c r="B67" s="43" t="s">
        <v>53</v>
      </c>
      <c r="C67" s="36" t="s">
        <v>27</v>
      </c>
      <c r="D67" s="37">
        <v>30000</v>
      </c>
      <c r="E67" s="37"/>
      <c r="F67" s="37"/>
      <c r="G67" s="55"/>
      <c r="H67" s="75">
        <f t="shared" si="10"/>
        <v>0</v>
      </c>
    </row>
    <row r="68" spans="1:11" s="11" customFormat="1" hidden="1">
      <c r="A68" s="107"/>
      <c r="B68" s="43" t="s">
        <v>93</v>
      </c>
      <c r="C68" s="36" t="s">
        <v>27</v>
      </c>
      <c r="D68" s="37">
        <v>18400</v>
      </c>
      <c r="E68" s="37"/>
      <c r="F68" s="37"/>
      <c r="G68" s="55"/>
      <c r="H68" s="75"/>
    </row>
    <row r="69" spans="1:11" s="11" customFormat="1" hidden="1">
      <c r="A69" s="108"/>
      <c r="B69" s="43" t="s">
        <v>94</v>
      </c>
      <c r="C69" s="36" t="s">
        <v>27</v>
      </c>
      <c r="D69" s="37">
        <v>21000</v>
      </c>
      <c r="E69" s="37"/>
      <c r="F69" s="37"/>
      <c r="G69" s="55"/>
      <c r="H69" s="75"/>
    </row>
    <row r="70" spans="1:11" s="11" customFormat="1" ht="28.5" hidden="1">
      <c r="A70" s="36">
        <v>52</v>
      </c>
      <c r="B70" s="43" t="s">
        <v>54</v>
      </c>
      <c r="C70" s="24" t="s">
        <v>27</v>
      </c>
      <c r="D70" s="37">
        <v>400000</v>
      </c>
      <c r="E70" s="37"/>
      <c r="F70" s="37"/>
      <c r="G70" s="55">
        <f t="shared" ref="G70:G71" si="12">E70</f>
        <v>0</v>
      </c>
      <c r="H70" s="75">
        <f t="shared" si="10"/>
        <v>0</v>
      </c>
    </row>
    <row r="71" spans="1:11" s="11" customFormat="1" ht="28.5" hidden="1">
      <c r="A71" s="36">
        <v>53</v>
      </c>
      <c r="B71" s="43" t="s">
        <v>55</v>
      </c>
      <c r="C71" s="24" t="s">
        <v>27</v>
      </c>
      <c r="D71" s="37">
        <v>450000</v>
      </c>
      <c r="E71" s="37"/>
      <c r="F71" s="37">
        <f t="shared" ref="F71" si="13">D71*E71</f>
        <v>0</v>
      </c>
      <c r="G71" s="55">
        <f t="shared" si="12"/>
        <v>0</v>
      </c>
      <c r="H71" s="75">
        <f t="shared" si="10"/>
        <v>0</v>
      </c>
    </row>
    <row r="72" spans="1:11" hidden="1">
      <c r="A72" s="36">
        <v>54</v>
      </c>
      <c r="B72" s="44" t="s">
        <v>56</v>
      </c>
      <c r="C72" s="24" t="s">
        <v>27</v>
      </c>
      <c r="D72" s="37">
        <v>5000</v>
      </c>
      <c r="E72" s="37"/>
      <c r="F72" s="37">
        <f>D72*E72</f>
        <v>0</v>
      </c>
      <c r="G72" s="78"/>
      <c r="H72" s="75">
        <f t="shared" si="10"/>
        <v>0</v>
      </c>
    </row>
    <row r="73" spans="1:11" hidden="1">
      <c r="A73" s="36">
        <v>55</v>
      </c>
      <c r="B73" s="46" t="s">
        <v>57</v>
      </c>
      <c r="C73" s="24" t="s">
        <v>27</v>
      </c>
      <c r="D73" s="83">
        <v>9500</v>
      </c>
      <c r="E73" s="45"/>
      <c r="F73" s="37">
        <f>D73*E73</f>
        <v>0</v>
      </c>
      <c r="G73" s="55"/>
      <c r="H73" s="72"/>
    </row>
    <row r="74" spans="1:11" hidden="1">
      <c r="A74" s="36">
        <v>56</v>
      </c>
      <c r="B74" s="46" t="s">
        <v>58</v>
      </c>
      <c r="C74" s="24" t="s">
        <v>27</v>
      </c>
      <c r="D74" s="45">
        <v>25000</v>
      </c>
      <c r="E74" s="45"/>
      <c r="F74" s="37">
        <f>D74*E74</f>
        <v>0</v>
      </c>
      <c r="G74" s="55"/>
      <c r="H74" s="72">
        <f t="shared" si="10"/>
        <v>0</v>
      </c>
      <c r="K74" s="9"/>
    </row>
    <row r="75" spans="1:11" hidden="1">
      <c r="A75" s="36">
        <v>57</v>
      </c>
      <c r="B75" s="46" t="s">
        <v>59</v>
      </c>
      <c r="C75" s="24" t="s">
        <v>27</v>
      </c>
      <c r="D75" s="45">
        <v>1000000</v>
      </c>
      <c r="E75" s="45"/>
      <c r="F75" s="37"/>
      <c r="G75" s="55"/>
      <c r="H75" s="72"/>
    </row>
    <row r="76" spans="1:11" ht="15">
      <c r="A76" s="36">
        <v>58</v>
      </c>
      <c r="B76" s="47" t="s">
        <v>103</v>
      </c>
      <c r="C76" s="24" t="s">
        <v>27</v>
      </c>
      <c r="D76" s="48"/>
      <c r="E76" s="48"/>
      <c r="F76" s="48">
        <f>SUM(F58:F75)</f>
        <v>0</v>
      </c>
      <c r="G76" s="22"/>
      <c r="H76" s="76">
        <f>SUM(H58:H75)</f>
        <v>0</v>
      </c>
      <c r="I76" s="8"/>
    </row>
    <row r="77" spans="1:11" s="51" customFormat="1" ht="28.5">
      <c r="A77" s="36">
        <v>59</v>
      </c>
      <c r="B77" s="31" t="s">
        <v>60</v>
      </c>
      <c r="C77" s="49" t="s">
        <v>12</v>
      </c>
      <c r="D77" s="50">
        <v>10000</v>
      </c>
      <c r="E77" s="50"/>
      <c r="F77" s="50">
        <f>D77*E77</f>
        <v>0</v>
      </c>
      <c r="G77" s="77"/>
      <c r="H77" s="77">
        <f>D77*G77</f>
        <v>0</v>
      </c>
    </row>
    <row r="78" spans="1:11" s="7" customFormat="1" ht="28.5">
      <c r="A78" s="36">
        <v>60</v>
      </c>
      <c r="B78" s="31" t="s">
        <v>61</v>
      </c>
      <c r="C78" s="52" t="s">
        <v>62</v>
      </c>
      <c r="D78" s="82">
        <v>10000</v>
      </c>
      <c r="E78" s="53"/>
      <c r="F78" s="50">
        <f t="shared" ref="F78:F79" si="14">D78*E78</f>
        <v>0</v>
      </c>
      <c r="G78" s="69"/>
      <c r="H78" s="77">
        <f t="shared" ref="H78:H80" si="15">D78*G78</f>
        <v>0</v>
      </c>
    </row>
    <row r="79" spans="1:11" s="51" customFormat="1" ht="28.5">
      <c r="A79" s="36">
        <v>61</v>
      </c>
      <c r="B79" s="31" t="s">
        <v>63</v>
      </c>
      <c r="C79" s="49" t="s">
        <v>62</v>
      </c>
      <c r="D79" s="50">
        <v>30000</v>
      </c>
      <c r="E79" s="50"/>
      <c r="F79" s="50">
        <f t="shared" si="14"/>
        <v>0</v>
      </c>
      <c r="G79" s="77"/>
      <c r="H79" s="77">
        <f t="shared" si="15"/>
        <v>0</v>
      </c>
    </row>
    <row r="80" spans="1:11">
      <c r="A80" s="36">
        <v>62</v>
      </c>
      <c r="B80" s="19" t="s">
        <v>64</v>
      </c>
      <c r="C80" s="18" t="s">
        <v>62</v>
      </c>
      <c r="D80" s="21"/>
      <c r="E80" s="21"/>
      <c r="F80" s="21"/>
      <c r="G80" s="22"/>
      <c r="H80" s="78">
        <f t="shared" si="15"/>
        <v>0</v>
      </c>
    </row>
    <row r="81" spans="1:10">
      <c r="A81" s="36">
        <v>63</v>
      </c>
      <c r="B81" s="19" t="s">
        <v>65</v>
      </c>
      <c r="C81" s="18" t="s">
        <v>62</v>
      </c>
      <c r="D81" s="21"/>
      <c r="E81" s="21"/>
      <c r="F81" s="21"/>
      <c r="G81" s="22"/>
      <c r="H81" s="72">
        <v>500000</v>
      </c>
    </row>
    <row r="82" spans="1:10">
      <c r="A82" s="36">
        <v>64</v>
      </c>
      <c r="B82" s="19" t="s">
        <v>66</v>
      </c>
      <c r="C82" s="18" t="s">
        <v>12</v>
      </c>
      <c r="D82" s="21">
        <v>300000</v>
      </c>
      <c r="E82" s="21"/>
      <c r="F82" s="21">
        <f>D82*E82</f>
        <v>0</v>
      </c>
      <c r="G82" s="55">
        <f>3+3</f>
        <v>6</v>
      </c>
      <c r="H82" s="72">
        <f>D82*G82</f>
        <v>1800000</v>
      </c>
    </row>
    <row r="83" spans="1:10">
      <c r="A83" s="36">
        <v>65</v>
      </c>
      <c r="B83" s="19" t="s">
        <v>67</v>
      </c>
      <c r="C83" s="18" t="s">
        <v>12</v>
      </c>
      <c r="D83" s="21"/>
      <c r="E83" s="21"/>
      <c r="F83" s="21"/>
      <c r="G83" s="22"/>
      <c r="H83" s="72">
        <f>500000+500000</f>
        <v>1000000</v>
      </c>
    </row>
    <row r="84" spans="1:10">
      <c r="A84" s="36">
        <v>66</v>
      </c>
      <c r="B84" s="19" t="s">
        <v>68</v>
      </c>
      <c r="C84" s="18" t="s">
        <v>12</v>
      </c>
      <c r="D84" s="21">
        <v>40000</v>
      </c>
      <c r="E84" s="21"/>
      <c r="F84" s="21">
        <v>120000</v>
      </c>
      <c r="G84" s="55"/>
      <c r="H84" s="72">
        <v>120000</v>
      </c>
    </row>
    <row r="85" spans="1:10" ht="15">
      <c r="A85" s="36">
        <v>67</v>
      </c>
      <c r="B85" s="33" t="s">
        <v>104</v>
      </c>
      <c r="C85" s="18" t="s">
        <v>12</v>
      </c>
      <c r="D85" s="55"/>
      <c r="E85" s="55"/>
      <c r="F85" s="68">
        <f>SUM(F77:F84)</f>
        <v>120000</v>
      </c>
      <c r="G85" s="22"/>
      <c r="H85" s="76">
        <f>SUM(H77:H84)</f>
        <v>3420000</v>
      </c>
      <c r="I85" s="99"/>
    </row>
    <row r="86" spans="1:10" ht="15">
      <c r="A86" s="36">
        <v>68</v>
      </c>
      <c r="B86" s="35" t="s">
        <v>105</v>
      </c>
      <c r="C86" s="18" t="s">
        <v>12</v>
      </c>
      <c r="D86" s="56"/>
      <c r="E86" s="56"/>
      <c r="F86" s="68">
        <f>--F76+F85</f>
        <v>120000</v>
      </c>
      <c r="G86" s="38"/>
      <c r="H86" s="73">
        <f>H76+H85</f>
        <v>3420000</v>
      </c>
      <c r="I86" s="84"/>
    </row>
    <row r="87" spans="1:10" ht="15">
      <c r="A87" s="36">
        <v>69</v>
      </c>
      <c r="B87" s="57" t="s">
        <v>106</v>
      </c>
      <c r="C87" s="58" t="s">
        <v>12</v>
      </c>
      <c r="D87" s="18"/>
      <c r="E87" s="18"/>
      <c r="F87" s="68">
        <f>F56+F86</f>
        <v>122201290</v>
      </c>
      <c r="G87" s="59"/>
      <c r="H87" s="76">
        <f>H56+H86</f>
        <v>223178318</v>
      </c>
      <c r="I87" s="84"/>
    </row>
    <row r="88" spans="1:10" ht="15">
      <c r="A88" s="36">
        <v>70</v>
      </c>
      <c r="B88" s="57" t="s">
        <v>69</v>
      </c>
      <c r="C88" s="58" t="s">
        <v>12</v>
      </c>
      <c r="D88" s="18"/>
      <c r="E88" s="18"/>
      <c r="F88" s="68">
        <f>F87*10%</f>
        <v>12220129</v>
      </c>
      <c r="G88" s="59"/>
      <c r="H88" s="76">
        <f>H87*10%</f>
        <v>22317831.800000001</v>
      </c>
    </row>
    <row r="89" spans="1:10" ht="15">
      <c r="A89" s="36">
        <v>71</v>
      </c>
      <c r="B89" s="33" t="s">
        <v>107</v>
      </c>
      <c r="C89" s="58" t="s">
        <v>12</v>
      </c>
      <c r="D89" s="58"/>
      <c r="E89" s="58"/>
      <c r="F89" s="67">
        <f>F87+F88</f>
        <v>134421419</v>
      </c>
      <c r="G89" s="59"/>
      <c r="H89" s="76">
        <f>SUM(H87:H88)</f>
        <v>245496149.80000001</v>
      </c>
    </row>
    <row r="90" spans="1:10" ht="15">
      <c r="A90" s="36">
        <v>72</v>
      </c>
      <c r="B90" s="33" t="s">
        <v>70</v>
      </c>
      <c r="C90" s="58" t="s">
        <v>12</v>
      </c>
      <c r="D90" s="58"/>
      <c r="E90" s="58"/>
      <c r="F90" s="66">
        <v>0</v>
      </c>
      <c r="G90" s="59"/>
      <c r="H90" s="76">
        <v>0</v>
      </c>
    </row>
    <row r="91" spans="1:10" ht="15">
      <c r="A91" s="36">
        <v>73</v>
      </c>
      <c r="B91" s="60" t="s">
        <v>108</v>
      </c>
      <c r="C91" s="58" t="s">
        <v>12</v>
      </c>
      <c r="D91" s="58"/>
      <c r="E91" s="58"/>
      <c r="F91" s="90">
        <f>F89+F90</f>
        <v>134421419</v>
      </c>
      <c r="G91" s="38"/>
      <c r="H91" s="70">
        <f>SUM(H89:H90)</f>
        <v>245496149.80000001</v>
      </c>
      <c r="I91" s="8"/>
      <c r="J91" s="8"/>
    </row>
    <row r="92" spans="1:10" ht="14.25" customHeight="1">
      <c r="A92" s="97"/>
      <c r="B92" s="61"/>
      <c r="C92" s="61"/>
      <c r="D92" s="62"/>
      <c r="E92" s="62"/>
      <c r="F92" s="62"/>
      <c r="G92" s="63"/>
      <c r="H92" s="79"/>
      <c r="I92" s="8"/>
      <c r="J92" s="9"/>
    </row>
    <row r="93" spans="1:10" ht="15" customHeight="1">
      <c r="A93" s="15"/>
      <c r="B93" s="5" t="s">
        <v>80</v>
      </c>
      <c r="D93" s="6"/>
      <c r="E93" s="6"/>
      <c r="F93" s="8"/>
      <c r="G93" s="6"/>
      <c r="H93" s="80"/>
      <c r="I93" s="8"/>
    </row>
    <row r="94" spans="1:10" ht="15">
      <c r="A94" s="64"/>
      <c r="B94" s="6" t="s">
        <v>81</v>
      </c>
      <c r="D94" s="6"/>
      <c r="E94" s="6"/>
      <c r="F94" s="109" t="s">
        <v>82</v>
      </c>
      <c r="G94" s="109"/>
      <c r="H94" s="81"/>
      <c r="I94" s="9"/>
    </row>
    <row r="95" spans="1:10" ht="21" customHeight="1">
      <c r="A95" s="15"/>
      <c r="B95" s="6" t="s">
        <v>90</v>
      </c>
      <c r="D95" s="6"/>
      <c r="E95" s="6"/>
      <c r="F95" s="109" t="s">
        <v>91</v>
      </c>
      <c r="G95" s="109"/>
      <c r="H95" s="80"/>
      <c r="I95" s="9"/>
    </row>
    <row r="96" spans="1:10" ht="22.5" customHeight="1">
      <c r="A96" s="51"/>
      <c r="B96" s="7" t="s">
        <v>83</v>
      </c>
      <c r="D96" s="6"/>
      <c r="E96" s="6"/>
      <c r="F96" s="109" t="s">
        <v>84</v>
      </c>
      <c r="G96" s="109"/>
      <c r="H96" s="54"/>
    </row>
    <row r="97" spans="1:7" ht="23.25" customHeight="1">
      <c r="A97" s="11"/>
      <c r="B97" s="5" t="s">
        <v>85</v>
      </c>
      <c r="D97" s="6"/>
      <c r="E97" s="6"/>
      <c r="F97" s="8"/>
      <c r="G97" s="6"/>
    </row>
    <row r="98" spans="1:7" ht="18" customHeight="1">
      <c r="B98" s="6" t="s">
        <v>86</v>
      </c>
      <c r="D98" s="6"/>
      <c r="E98" s="6"/>
      <c r="F98" s="8" t="s">
        <v>87</v>
      </c>
      <c r="G98" s="9"/>
    </row>
    <row r="99" spans="1:7" ht="21.75" customHeight="1">
      <c r="B99" s="5" t="s">
        <v>88</v>
      </c>
      <c r="D99" s="6"/>
      <c r="E99" s="6"/>
      <c r="F99" s="8"/>
      <c r="G99" s="9"/>
    </row>
    <row r="100" spans="1:7" ht="21.75" customHeight="1">
      <c r="B100" s="6" t="s">
        <v>89</v>
      </c>
      <c r="D100" s="6"/>
      <c r="E100" s="6"/>
      <c r="F100" s="14" t="s">
        <v>87</v>
      </c>
      <c r="G100" s="10"/>
    </row>
    <row r="101" spans="1:7" ht="24" customHeight="1">
      <c r="B101" s="11" t="s">
        <v>112</v>
      </c>
      <c r="D101" s="6"/>
      <c r="E101" s="6"/>
      <c r="F101" s="8" t="s">
        <v>111</v>
      </c>
      <c r="G101" s="9"/>
    </row>
  </sheetData>
  <mergeCells count="19">
    <mergeCell ref="A67:A69"/>
    <mergeCell ref="F94:G94"/>
    <mergeCell ref="F95:G95"/>
    <mergeCell ref="F96:G96"/>
    <mergeCell ref="E12:F12"/>
    <mergeCell ref="A58:A59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2024-05-27T01:54:42Z</cp:lastPrinted>
  <dcterms:created xsi:type="dcterms:W3CDTF">2022-06-29T09:40:56Z</dcterms:created>
  <dcterms:modified xsi:type="dcterms:W3CDTF">2024-06-24T06:48:37Z</dcterms:modified>
</cp:coreProperties>
</file>