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A4FDFBB-38EC-4402-AF4B-957ACAD708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G49" i="1" l="1"/>
  <c r="G48" i="1"/>
  <c r="G40" i="1"/>
  <c r="G32" i="1"/>
  <c r="G31" i="1"/>
  <c r="G30" i="1"/>
  <c r="G25" i="1"/>
  <c r="G26" i="1"/>
  <c r="F26" i="1"/>
  <c r="G16" i="1"/>
  <c r="G51" i="1" l="1"/>
  <c r="G52" i="1"/>
  <c r="G50" i="1"/>
  <c r="G54" i="1"/>
  <c r="G53" i="1"/>
  <c r="G44" i="1"/>
  <c r="G28" i="1"/>
  <c r="G27" i="1"/>
  <c r="H25" i="1" l="1"/>
  <c r="H17" i="1"/>
  <c r="H16" i="1"/>
  <c r="H49" i="1" l="1"/>
  <c r="H50" i="1"/>
  <c r="H51" i="1"/>
  <c r="H52" i="1"/>
  <c r="H53" i="1"/>
  <c r="H54" i="1"/>
  <c r="F49" i="1"/>
  <c r="F50" i="1"/>
  <c r="F51" i="1"/>
  <c r="F52" i="1"/>
  <c r="F53" i="1"/>
  <c r="F54" i="1"/>
  <c r="H48" i="1"/>
  <c r="F48" i="1"/>
  <c r="F55" i="1" l="1"/>
  <c r="H55" i="1"/>
  <c r="H26" i="1"/>
  <c r="H27" i="1"/>
  <c r="H28" i="1"/>
  <c r="F27" i="1"/>
  <c r="F28" i="1"/>
  <c r="F25" i="1"/>
  <c r="F31" i="1" l="1"/>
  <c r="F32" i="1"/>
  <c r="F30" i="1"/>
  <c r="H32" i="1"/>
  <c r="F14" i="1"/>
  <c r="H13" i="1" l="1"/>
  <c r="G36" i="1" l="1"/>
  <c r="H46" i="1"/>
  <c r="F46" i="1"/>
  <c r="H44" i="1"/>
  <c r="H47" i="1" s="1"/>
  <c r="F44" i="1"/>
  <c r="F47" i="1" s="1"/>
  <c r="H43" i="1"/>
  <c r="F43" i="1"/>
  <c r="H40" i="1"/>
  <c r="H41" i="1" s="1"/>
  <c r="F40" i="1"/>
  <c r="F41" i="1" s="1"/>
  <c r="H38" i="1"/>
  <c r="F38" i="1"/>
  <c r="H37" i="1"/>
  <c r="H34" i="1"/>
  <c r="H35" i="1" s="1"/>
  <c r="F35" i="1"/>
  <c r="H31" i="1"/>
  <c r="H30" i="1"/>
  <c r="H24" i="1"/>
  <c r="F24" i="1"/>
  <c r="G23" i="1"/>
  <c r="H23" i="1" s="1"/>
  <c r="F23" i="1"/>
  <c r="F29" i="1" s="1"/>
  <c r="G19" i="1"/>
  <c r="H19" i="1" s="1"/>
  <c r="F19" i="1"/>
  <c r="F17" i="1"/>
  <c r="F16" i="1"/>
  <c r="H15" i="1"/>
  <c r="F15" i="1"/>
  <c r="H12" i="1"/>
  <c r="H14" i="1" s="1"/>
  <c r="H29" i="1" l="1"/>
  <c r="H18" i="1"/>
  <c r="F39" i="1"/>
  <c r="H39" i="1"/>
  <c r="F18" i="1"/>
  <c r="F33" i="1"/>
  <c r="H33" i="1"/>
  <c r="F56" i="1" l="1"/>
  <c r="F36" i="1"/>
  <c r="F42" i="1" s="1"/>
  <c r="H56" i="1"/>
  <c r="H36" i="1"/>
  <c r="F57" i="1" l="1"/>
  <c r="F59" i="1" s="1"/>
  <c r="F60" i="1" s="1"/>
  <c r="H42" i="1"/>
  <c r="H57" i="1" s="1"/>
  <c r="H59" i="1" l="1"/>
  <c r="H60" i="1" s="1"/>
  <c r="H61" i="1" s="1"/>
  <c r="F61" i="1"/>
  <c r="J61" i="1" l="1"/>
</calcChain>
</file>

<file path=xl/sharedStrings.xml><?xml version="1.0" encoding="utf-8"?>
<sst xmlns="http://schemas.openxmlformats.org/spreadsheetml/2006/main" count="130" uniqueCount="111">
  <si>
    <t>"Уул уурхай, хүнд үйлдвэрийн сайдын 2022 оны</t>
  </si>
  <si>
    <t>А/87 -р дугаар тушаалын 6 дугаар хавсралт</t>
  </si>
  <si>
    <t>УЛСЫН ТӨСВИЙН ХӨРӨНГӨӨР ХЭРЭГЖҮҮЛЖ БАЙГАА "ХАНХАР УУЛ-50" ТӨСЛИЙН АЖЛЫН ГҮЙЦЭТГЭЛИЙН АКТ</t>
  </si>
  <si>
    <t>Төсвийн дүн: 1,311,050,209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</si>
  <si>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</si>
  <si>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</si>
  <si>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</si>
  <si>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</si>
  <si>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</si>
  <si>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</si>
  <si>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</si>
  <si>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</si>
  <si>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</si>
  <si>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х./ө</t>
  </si>
  <si>
    <t>кв.км</t>
  </si>
  <si>
    <t>х.ө</t>
  </si>
  <si>
    <t>I</t>
  </si>
  <si>
    <t>/1:50000-ны/ геологийн зураглал, ерөнхий эрлийн ажил, зүсэлт</t>
  </si>
  <si>
    <t>Эрлийн маршрут</t>
  </si>
  <si>
    <t>т.км</t>
  </si>
  <si>
    <t>Танилцах, шалган холбох маршрут</t>
  </si>
  <si>
    <t>II</t>
  </si>
  <si>
    <t xml:space="preserve">Зураглалын ажлын дүн </t>
  </si>
  <si>
    <r>
      <t>Суваг малтах (</t>
    </r>
    <r>
      <rPr>
        <i/>
        <sz val="12"/>
        <color rgb="FF000000"/>
        <rFont val="Arial"/>
        <family val="2"/>
      </rPr>
      <t>гараар)</t>
    </r>
  </si>
  <si>
    <t>куб.м</t>
  </si>
  <si>
    <t>III</t>
  </si>
  <si>
    <t xml:space="preserve">Уулын ажлын дүн </t>
  </si>
  <si>
    <t>Ховилон сорьц</t>
  </si>
  <si>
    <t>сорьц</t>
  </si>
  <si>
    <t>Цэглэн сорьц</t>
  </si>
  <si>
    <t>IV</t>
  </si>
  <si>
    <t>Муссо, Пургон, Mitsubishi-200 - Хүн тээвэр</t>
  </si>
  <si>
    <t>км</t>
  </si>
  <si>
    <t xml:space="preserve">                             - Үйлдвэрлэлийн тээвэр</t>
  </si>
  <si>
    <t>Бонго-3, Портер, Toyota Dino -Ачаа тээвэр</t>
  </si>
  <si>
    <t>V</t>
  </si>
  <si>
    <t>Хээрийн ажлын зохион байгуулалт</t>
  </si>
  <si>
    <t>%</t>
  </si>
  <si>
    <t>VI</t>
  </si>
  <si>
    <t>VII</t>
  </si>
  <si>
    <t>Хээрийн ажлын дүн/II+III+IV+V+VI/</t>
  </si>
  <si>
    <t>Суурин боловсруулалт</t>
  </si>
  <si>
    <t>Тайлангийн зураг боловсруулах, хэвлэх</t>
  </si>
  <si>
    <t>лист</t>
  </si>
  <si>
    <t>VIII</t>
  </si>
  <si>
    <t>Томилолтын зардал</t>
  </si>
  <si>
    <t>IX</t>
  </si>
  <si>
    <t>X</t>
  </si>
  <si>
    <t>ӨӨРИЙН ХҮЧНИЙ ДҮН /I+VII+VIII+IX/</t>
  </si>
  <si>
    <t>Автомашины татвар: /Үйлдвэрлэлд хэрэглэх 4 машин/</t>
  </si>
  <si>
    <t>маш</t>
  </si>
  <si>
    <t>Байрны түрээс</t>
  </si>
  <si>
    <t>сар</t>
  </si>
  <si>
    <t>Байр зүйн 1:50 000 масштабын зураг авах</t>
  </si>
  <si>
    <t>ш</t>
  </si>
  <si>
    <t>ГБТөвд тайлан үзэх</t>
  </si>
  <si>
    <t>удаа</t>
  </si>
  <si>
    <t>XI</t>
  </si>
  <si>
    <t>XII</t>
  </si>
  <si>
    <t>XIII</t>
  </si>
  <si>
    <t>ГАДНЫ БАЙГУУЛЛАГЫН ДҮН /IX+X/</t>
  </si>
  <si>
    <t>XIV</t>
  </si>
  <si>
    <t>НИЙТ АЖЛЫН ДҮН /X+XIII/</t>
  </si>
  <si>
    <t>XV</t>
  </si>
  <si>
    <t xml:space="preserve">Магадлашгүй зардал </t>
  </si>
  <si>
    <t>XVI</t>
  </si>
  <si>
    <t>Дүн /XIV+XV/</t>
  </si>
  <si>
    <t>XVII</t>
  </si>
  <si>
    <t>НӨАТ /10%/</t>
  </si>
  <si>
    <t>XVIII</t>
  </si>
  <si>
    <t>НИЙТ ТӨСӨВ /XVII+XVIII/</t>
  </si>
  <si>
    <t>Гүйцэтгэгч:</t>
  </si>
  <si>
    <t>"Гео эрэл зураглал "ХХК компанийн захирал</t>
  </si>
  <si>
    <t>/Б.Уранцэцэг./</t>
  </si>
  <si>
    <t>Ханхар уул-50  Төслийн ахлагч</t>
  </si>
  <si>
    <t>/Д.Галбаатар/</t>
  </si>
  <si>
    <t>/Б.Уранцэцэг/</t>
  </si>
  <si>
    <t>Танилцсан:</t>
  </si>
  <si>
    <t>Хими:Пробир</t>
  </si>
  <si>
    <t>Өнгөт металл:Cu</t>
  </si>
  <si>
    <t xml:space="preserve">                            Ag</t>
  </si>
  <si>
    <t xml:space="preserve">Хянасан: </t>
  </si>
  <si>
    <t xml:space="preserve">ҮГА-ны ГСХ-ийн  мэргэжилтэн                          </t>
  </si>
  <si>
    <t xml:space="preserve">Бэлтгэл ажлын дүн </t>
  </si>
  <si>
    <t>Сорьцлолтын дүн  /6-7/</t>
  </si>
  <si>
    <t>Тээврийн дүн/8-10/</t>
  </si>
  <si>
    <t xml:space="preserve"> Суурин боловсруулалтын дүн  (12-13)</t>
  </si>
  <si>
    <t>Томилолтын дүн  (14)</t>
  </si>
  <si>
    <t>Бусад ажлын дүн /15-18/</t>
  </si>
  <si>
    <t>Нягтлан бодогч</t>
  </si>
  <si>
    <t xml:space="preserve">/Т.Цэрэндулам./ </t>
  </si>
  <si>
    <t>ҮГА-ны дарга</t>
  </si>
  <si>
    <t>/Б.Мөнхтөр/</t>
  </si>
  <si>
    <t>ҮГА-ны ТЗУХ-н УТСГХ ажилтан</t>
  </si>
  <si>
    <t xml:space="preserve">Анги зохион байгуулалт, буулгалтын дүн </t>
  </si>
  <si>
    <t>Бэлтгэл судалгаа /фондод тайлан үзэх, материал цуглуулах/</t>
  </si>
  <si>
    <t>Литогеохими анхдагч</t>
  </si>
  <si>
    <t>Литогеохими хоёрдогч тороор</t>
  </si>
  <si>
    <t>Литогеохими урсгал</t>
  </si>
  <si>
    <t>Шлихийн сорьц авах, боловсруулах</t>
  </si>
  <si>
    <t>Геохимийн сорьц ICP-40</t>
  </si>
  <si>
    <t>Минералоги Эрдэсийн хураангуй</t>
  </si>
  <si>
    <t>Бутлалт: Буталгаа 0,5 кг хүртэл</t>
  </si>
  <si>
    <t>Геохимийн сорьц (100гр хүртэл)</t>
  </si>
  <si>
    <t>Лабораторийн дүн /19-25/</t>
  </si>
  <si>
    <t>/Х.Ганхуяг/</t>
  </si>
  <si>
    <t>т.м</t>
  </si>
  <si>
    <t>м.куб</t>
  </si>
  <si>
    <r>
      <t xml:space="preserve">Шурф нэвтрэлт  </t>
    </r>
    <r>
      <rPr>
        <i/>
        <sz val="12"/>
        <color rgb="FF000000"/>
        <rFont val="Arial"/>
        <family val="2"/>
      </rPr>
      <t>(гараар</t>
    </r>
    <r>
      <rPr>
        <sz val="12"/>
        <color rgb="FF000000"/>
        <rFont val="Arial"/>
        <family val="2"/>
      </rPr>
      <t>)</t>
    </r>
  </si>
  <si>
    <r>
      <t xml:space="preserve">Булалт  </t>
    </r>
    <r>
      <rPr>
        <i/>
        <sz val="12"/>
        <color rgb="FF000000"/>
        <rFont val="Arial"/>
        <family val="2"/>
      </rPr>
      <t>(гараар)</t>
    </r>
  </si>
  <si>
    <t>2024 оны 7 дугаар сарын 1-нээс 7 дугаар сарын 31-ны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</si>
</sst>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₮_-;\-* #,##0.00_₮_-;_-* &quot;-&quot;??_₮_-;_-@_-"/>
    <numFmt numFmtId="165" formatCode="_(* #,##0_);_(* \(#,##0\);_(* &quot;-&quot;??_);_(@_)"/>
  </numFmts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65" fontId="6" fillId="0" borderId="4" xfId="1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5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3" fontId="0" fillId="0" borderId="0" xfId="0" applyNumberFormat="1"/>
    <xf numFmtId="3" fontId="3" fillId="0" borderId="0" xfId="0" applyNumberFormat="1" applyFont="1"/>
    <xf numFmtId="164" fontId="0" fillId="0" borderId="0" xfId="0" applyNumberFormat="1"/>
    <xf numFmtId="0" fontId="0" fillId="0" borderId="0" xfId="0"/>
    <xf numFmtId="0" fontId="4" fillId="0" borderId="0" xfId="0" applyFont="1"/>
    <xf numFmtId="0" fontId="6" fillId="0" borderId="0" xfId="0" applyFont="1"/>
    <xf numFmtId="0" fontId="16" fillId="0" borderId="0" xfId="0" applyFont="1"/>
    <xf numFmtId="43" fontId="16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0" fillId="0" borderId="0" xfId="0" applyFont="1"/>
    <xf numFmtId="0" fontId="1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65" fontId="6" fillId="2" borderId="6" xfId="1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right" vertical="center"/>
    </xf>
    <xf numFmtId="164" fontId="4" fillId="2" borderId="1" xfId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/>
    <xf numFmtId="164" fontId="17" fillId="2" borderId="0" xfId="1" applyFont="1" applyFill="1" applyBorder="1" applyAlignment="1">
      <alignment horizontal="right" vertical="center"/>
    </xf>
    <xf numFmtId="165" fontId="16" fillId="0" borderId="0" xfId="0" applyNumberFormat="1" applyFont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3" fontId="0" fillId="0" borderId="0" xfId="0" applyNumberFormat="1" applyBorder="1"/>
    <xf numFmtId="165" fontId="17" fillId="2" borderId="0" xfId="1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3" fontId="16" fillId="2" borderId="0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topLeftCell="A13" workbookViewId="0">
      <selection activeCell="F15" sqref="F15"/>
    </sheetView>
  </sheetViews>
  <sheetFormatPr defaultRowHeight="14.4" x14ac:dyDescent="0.3"/>
  <cols>
    <col min="1" max="1" width="6.109375" customWidth="1"/>
    <col min="2" max="2" width="42.109375" customWidth="1"/>
    <col min="3" max="3" width="9.44140625" bestFit="1" customWidth="1"/>
    <col min="4" max="4" width="12.44140625" bestFit="1" customWidth="1"/>
    <col min="5" max="5" width="7" customWidth="1"/>
    <col min="6" max="6" width="17.6640625" customWidth="1"/>
    <col min="7" max="7" width="9.5546875" bestFit="1" customWidth="1"/>
    <col min="8" max="8" width="21.21875" customWidth="1"/>
    <col min="10" max="10" width="24.5546875" customWidth="1"/>
    <col min="11" max="11" width="7" customWidth="1"/>
    <col min="13" max="13" width="15.88671875" bestFit="1" customWidth="1"/>
  </cols>
  <sheetData>
    <row r="1" spans="1:11" ht="15.6" x14ac:dyDescent="0.3">
      <c r="A1" s="123" t="s">
        <v>0</v>
      </c>
      <c r="B1" s="123"/>
      <c r="C1" s="123"/>
      <c r="D1" s="123"/>
      <c r="E1" s="123"/>
      <c r="F1" s="123"/>
      <c r="G1" s="123"/>
      <c r="H1" s="123"/>
    </row>
    <row r="2" spans="1:11" ht="15.6" x14ac:dyDescent="0.3">
      <c r="A2" s="123" t="s">
        <v>1</v>
      </c>
      <c r="B2" s="123"/>
      <c r="C2" s="123"/>
      <c r="D2" s="123"/>
      <c r="E2" s="123"/>
      <c r="F2" s="123"/>
      <c r="G2" s="123"/>
      <c r="H2" s="123"/>
    </row>
    <row r="3" spans="1:11" s="49" customFormat="1" ht="15.6" x14ac:dyDescent="0.3">
      <c r="A3" s="59"/>
      <c r="B3" s="59"/>
      <c r="C3" s="59"/>
      <c r="D3" s="59"/>
      <c r="E3" s="59"/>
      <c r="F3" s="59"/>
      <c r="G3" s="59"/>
      <c r="H3" s="59"/>
    </row>
    <row r="4" spans="1:11" ht="15.6" x14ac:dyDescent="0.3">
      <c r="A4" s="1"/>
      <c r="B4" s="1"/>
      <c r="C4" s="1"/>
      <c r="D4" s="1"/>
      <c r="E4" s="1"/>
      <c r="F4" s="1"/>
      <c r="G4" s="1"/>
      <c r="H4" s="1"/>
    </row>
    <row r="5" spans="1:11" ht="15.6" x14ac:dyDescent="0.3">
      <c r="A5" s="124" t="s">
        <v>2</v>
      </c>
      <c r="B5" s="124"/>
      <c r="C5" s="124"/>
      <c r="D5" s="124"/>
      <c r="E5" s="124"/>
      <c r="F5" s="124"/>
      <c r="G5" s="124"/>
      <c r="H5" s="124"/>
    </row>
    <row r="6" spans="1:11" ht="15.6" x14ac:dyDescent="0.3">
      <c r="A6" s="1"/>
      <c r="B6" s="1"/>
      <c r="C6" s="1"/>
      <c r="D6" s="1"/>
      <c r="E6" s="1"/>
      <c r="F6" s="1"/>
      <c r="G6" s="1"/>
      <c r="H6" s="1"/>
    </row>
    <row r="7" spans="1:11" ht="15.6" x14ac:dyDescent="0.3">
      <c r="A7" s="123" t="s">
        <v>110</v>
      </c>
      <c r="B7" s="123"/>
      <c r="C7" s="123"/>
      <c r="D7" s="123"/>
      <c r="E7" s="123"/>
      <c r="F7" s="123"/>
      <c r="G7" s="123"/>
      <c r="H7" s="123"/>
    </row>
    <row r="8" spans="1:11" ht="19.95" customHeight="1" x14ac:dyDescent="0.3">
      <c r="A8" s="125" t="s">
        <v>3</v>
      </c>
      <c r="B8" s="125"/>
      <c r="C8" s="125"/>
      <c r="D8" s="125"/>
      <c r="E8" s="125"/>
      <c r="F8" s="125"/>
      <c r="G8" s="125"/>
      <c r="H8" s="125"/>
    </row>
    <row r="9" spans="1:11" ht="27" customHeight="1" x14ac:dyDescent="0.3">
      <c r="A9" s="119" t="s">
        <v>4</v>
      </c>
      <c r="B9" s="119" t="s">
        <v>5</v>
      </c>
      <c r="C9" s="120" t="s">
        <v>6</v>
      </c>
      <c r="D9" s="120" t="s">
        <v>7</v>
      </c>
      <c r="E9" s="122" t="s">
        <v>8</v>
      </c>
      <c r="F9" s="122"/>
      <c r="G9" s="122" t="s">
        <v>9</v>
      </c>
      <c r="H9" s="122"/>
    </row>
    <row r="10" spans="1:11" ht="24.6" customHeight="1" x14ac:dyDescent="0.3">
      <c r="A10" s="119"/>
      <c r="B10" s="119"/>
      <c r="C10" s="121"/>
      <c r="D10" s="121"/>
      <c r="E10" s="2" t="s">
        <v>10</v>
      </c>
      <c r="F10" s="2" t="s">
        <v>11</v>
      </c>
      <c r="G10" s="2" t="s">
        <v>10</v>
      </c>
      <c r="H10" s="103" t="s">
        <v>11</v>
      </c>
    </row>
    <row r="11" spans="1:11" x14ac:dyDescent="0.3">
      <c r="A11" s="2">
        <v>0</v>
      </c>
      <c r="B11" s="2">
        <v>1</v>
      </c>
      <c r="C11" s="3">
        <v>2</v>
      </c>
      <c r="D11" s="3">
        <v>3</v>
      </c>
      <c r="E11" s="2">
        <v>4</v>
      </c>
      <c r="F11" s="2">
        <v>5</v>
      </c>
      <c r="G11" s="2">
        <v>6</v>
      </c>
      <c r="H11" s="103">
        <v>7</v>
      </c>
    </row>
    <row r="12" spans="1:11" ht="15" x14ac:dyDescent="0.3">
      <c r="A12" s="4">
        <v>1</v>
      </c>
      <c r="B12" s="5" t="s">
        <v>12</v>
      </c>
      <c r="C12" s="4" t="s">
        <v>13</v>
      </c>
      <c r="D12" s="65">
        <v>38500</v>
      </c>
      <c r="E12" s="66"/>
      <c r="F12" s="67"/>
      <c r="G12" s="68">
        <v>41.25</v>
      </c>
      <c r="H12" s="67">
        <f>G12*D12</f>
        <v>1588125</v>
      </c>
    </row>
    <row r="13" spans="1:11" s="49" customFormat="1" ht="30" x14ac:dyDescent="0.3">
      <c r="A13" s="4"/>
      <c r="B13" s="117" t="s">
        <v>95</v>
      </c>
      <c r="C13" s="18" t="s">
        <v>15</v>
      </c>
      <c r="D13" s="19">
        <v>26300</v>
      </c>
      <c r="E13" s="66"/>
      <c r="F13" s="67"/>
      <c r="G13" s="68">
        <v>20</v>
      </c>
      <c r="H13" s="67">
        <f>G13*D13</f>
        <v>526000</v>
      </c>
      <c r="I13" s="110"/>
      <c r="J13" s="110"/>
      <c r="K13" s="110"/>
    </row>
    <row r="14" spans="1:11" ht="15.6" x14ac:dyDescent="0.3">
      <c r="A14" s="7" t="s">
        <v>16</v>
      </c>
      <c r="B14" s="8" t="s">
        <v>83</v>
      </c>
      <c r="C14" s="10"/>
      <c r="D14" s="69"/>
      <c r="E14" s="70"/>
      <c r="F14" s="71">
        <f>F12+F13</f>
        <v>0</v>
      </c>
      <c r="G14" s="68"/>
      <c r="H14" s="71">
        <f>H12+H13</f>
        <v>2114125</v>
      </c>
      <c r="I14" s="110"/>
      <c r="J14" s="110"/>
      <c r="K14" s="110"/>
    </row>
    <row r="15" spans="1:11" s="57" customFormat="1" ht="25.95" customHeight="1" x14ac:dyDescent="0.3">
      <c r="A15" s="6">
        <v>2</v>
      </c>
      <c r="B15" s="56" t="s">
        <v>17</v>
      </c>
      <c r="C15" s="72" t="s">
        <v>14</v>
      </c>
      <c r="D15" s="65">
        <v>46000</v>
      </c>
      <c r="E15" s="73"/>
      <c r="F15" s="74">
        <f>E15*D15</f>
        <v>0</v>
      </c>
      <c r="G15" s="68"/>
      <c r="H15" s="74">
        <f>G15*D15</f>
        <v>0</v>
      </c>
      <c r="I15" s="111"/>
      <c r="J15" s="104"/>
      <c r="K15" s="112"/>
    </row>
    <row r="16" spans="1:11" ht="19.5" customHeight="1" x14ac:dyDescent="0.3">
      <c r="A16" s="4">
        <v>3</v>
      </c>
      <c r="B16" s="9" t="s">
        <v>18</v>
      </c>
      <c r="C16" s="75" t="s">
        <v>19</v>
      </c>
      <c r="D16" s="65">
        <v>44500</v>
      </c>
      <c r="E16" s="73">
        <v>20</v>
      </c>
      <c r="F16" s="74">
        <f>E16*D16</f>
        <v>890000</v>
      </c>
      <c r="G16" s="68">
        <f>33+E16</f>
        <v>53</v>
      </c>
      <c r="H16" s="74">
        <f>G16*D16</f>
        <v>2358500</v>
      </c>
      <c r="I16" s="111"/>
      <c r="J16" s="113"/>
      <c r="K16" s="109"/>
    </row>
    <row r="17" spans="1:11" ht="15" x14ac:dyDescent="0.3">
      <c r="A17" s="4">
        <v>4</v>
      </c>
      <c r="B17" s="5" t="s">
        <v>20</v>
      </c>
      <c r="C17" s="75" t="s">
        <v>19</v>
      </c>
      <c r="D17" s="65">
        <v>44500</v>
      </c>
      <c r="E17" s="73"/>
      <c r="F17" s="74">
        <f>E17*D17</f>
        <v>0</v>
      </c>
      <c r="G17" s="68">
        <v>15</v>
      </c>
      <c r="H17" s="74">
        <f>G17*D17</f>
        <v>667500</v>
      </c>
      <c r="I17" s="111"/>
      <c r="J17" s="113"/>
      <c r="K17" s="105"/>
    </row>
    <row r="18" spans="1:11" ht="15.6" x14ac:dyDescent="0.3">
      <c r="A18" s="10" t="s">
        <v>21</v>
      </c>
      <c r="B18" s="8" t="s">
        <v>22</v>
      </c>
      <c r="C18" s="4"/>
      <c r="D18" s="76"/>
      <c r="E18" s="70"/>
      <c r="F18" s="71">
        <f>SUM(F15:F17)</f>
        <v>890000</v>
      </c>
      <c r="G18" s="68"/>
      <c r="H18" s="71">
        <f>SUM(H15:H17)</f>
        <v>3026000</v>
      </c>
      <c r="I18" s="110"/>
      <c r="J18" s="114"/>
      <c r="K18" s="110"/>
    </row>
    <row r="19" spans="1:11" ht="13.5" customHeight="1" x14ac:dyDescent="0.3">
      <c r="A19" s="4">
        <v>5</v>
      </c>
      <c r="B19" s="11" t="s">
        <v>23</v>
      </c>
      <c r="C19" s="4" t="s">
        <v>24</v>
      </c>
      <c r="D19" s="65">
        <v>44700</v>
      </c>
      <c r="E19" s="73"/>
      <c r="F19" s="74">
        <f>E19*D19</f>
        <v>0</v>
      </c>
      <c r="G19" s="68">
        <f t="shared" ref="G19" si="0">E19</f>
        <v>0</v>
      </c>
      <c r="H19" s="74">
        <f>G19*D19</f>
        <v>0</v>
      </c>
      <c r="I19" s="115"/>
      <c r="J19" s="113"/>
      <c r="K19" s="105"/>
    </row>
    <row r="20" spans="1:11" s="49" customFormat="1" ht="13.5" customHeight="1" x14ac:dyDescent="0.3">
      <c r="A20" s="64"/>
      <c r="B20" s="5" t="s">
        <v>108</v>
      </c>
      <c r="C20" s="4" t="s">
        <v>106</v>
      </c>
      <c r="D20" s="65">
        <v>45000</v>
      </c>
      <c r="E20" s="73"/>
      <c r="F20" s="74"/>
      <c r="G20" s="68"/>
      <c r="H20" s="74"/>
      <c r="I20" s="115"/>
      <c r="J20" s="113"/>
      <c r="K20" s="105"/>
    </row>
    <row r="21" spans="1:11" s="49" customFormat="1" ht="13.5" customHeight="1" x14ac:dyDescent="0.3">
      <c r="A21" s="64"/>
      <c r="B21" s="14" t="s">
        <v>109</v>
      </c>
      <c r="C21" s="4" t="s">
        <v>107</v>
      </c>
      <c r="D21" s="65">
        <v>29500</v>
      </c>
      <c r="E21" s="73"/>
      <c r="F21" s="74"/>
      <c r="G21" s="68"/>
      <c r="H21" s="74"/>
      <c r="I21" s="115"/>
      <c r="J21" s="113"/>
      <c r="K21" s="105"/>
    </row>
    <row r="22" spans="1:11" ht="17.25" customHeight="1" x14ac:dyDescent="0.3">
      <c r="A22" s="12" t="s">
        <v>25</v>
      </c>
      <c r="B22" s="13" t="s">
        <v>26</v>
      </c>
      <c r="C22" s="4"/>
      <c r="D22" s="65"/>
      <c r="E22" s="73"/>
      <c r="F22" s="70">
        <v>0</v>
      </c>
      <c r="G22" s="73"/>
      <c r="H22" s="70">
        <v>0</v>
      </c>
      <c r="I22" s="110"/>
      <c r="J22" s="110"/>
      <c r="K22" s="110"/>
    </row>
    <row r="23" spans="1:11" ht="18.75" customHeight="1" x14ac:dyDescent="0.3">
      <c r="A23" s="4">
        <v>6</v>
      </c>
      <c r="B23" s="14" t="s">
        <v>27</v>
      </c>
      <c r="C23" s="4" t="s">
        <v>28</v>
      </c>
      <c r="D23" s="65">
        <v>25200</v>
      </c>
      <c r="E23" s="73"/>
      <c r="F23" s="74">
        <f t="shared" ref="F23" si="1">E23*D23</f>
        <v>0</v>
      </c>
      <c r="G23" s="73">
        <f t="shared" ref="G23" si="2">E23</f>
        <v>0</v>
      </c>
      <c r="H23" s="74">
        <f t="shared" ref="H23" si="3">G23*D23</f>
        <v>0</v>
      </c>
      <c r="I23" s="115"/>
      <c r="J23" s="113"/>
      <c r="K23" s="105"/>
    </row>
    <row r="24" spans="1:11" ht="15" customHeight="1" x14ac:dyDescent="0.3">
      <c r="A24" s="4">
        <v>7</v>
      </c>
      <c r="B24" s="14" t="s">
        <v>29</v>
      </c>
      <c r="C24" s="4" t="s">
        <v>28</v>
      </c>
      <c r="D24" s="65">
        <v>11900</v>
      </c>
      <c r="E24" s="73"/>
      <c r="F24" s="74">
        <f>E24*D24</f>
        <v>0</v>
      </c>
      <c r="G24" s="73"/>
      <c r="H24" s="74">
        <f>G24*D24</f>
        <v>0</v>
      </c>
      <c r="I24" s="115"/>
      <c r="J24" s="113"/>
      <c r="K24" s="105"/>
    </row>
    <row r="25" spans="1:11" s="49" customFormat="1" ht="15" customHeight="1" x14ac:dyDescent="0.3">
      <c r="A25" s="4"/>
      <c r="B25" s="14" t="s">
        <v>96</v>
      </c>
      <c r="C25" s="4" t="s">
        <v>28</v>
      </c>
      <c r="D25" s="65">
        <v>6950</v>
      </c>
      <c r="E25" s="73">
        <v>65</v>
      </c>
      <c r="F25" s="74">
        <f>D25*E25</f>
        <v>451750</v>
      </c>
      <c r="G25" s="73">
        <f>32+E25</f>
        <v>97</v>
      </c>
      <c r="H25" s="74">
        <f>D25*G25</f>
        <v>674150</v>
      </c>
      <c r="I25" s="115"/>
      <c r="J25" s="113"/>
      <c r="K25" s="105"/>
    </row>
    <row r="26" spans="1:11" s="49" customFormat="1" ht="15" customHeight="1" x14ac:dyDescent="0.3">
      <c r="A26" s="4"/>
      <c r="B26" s="14" t="s">
        <v>97</v>
      </c>
      <c r="C26" s="4" t="s">
        <v>28</v>
      </c>
      <c r="D26" s="65">
        <v>7950</v>
      </c>
      <c r="E26" s="73">
        <v>200</v>
      </c>
      <c r="F26" s="74">
        <f>D26*E26</f>
        <v>1590000</v>
      </c>
      <c r="G26" s="73">
        <f>220+E26</f>
        <v>420</v>
      </c>
      <c r="H26" s="74">
        <f t="shared" ref="H26:H28" si="4">D26*G26</f>
        <v>3339000</v>
      </c>
      <c r="I26" s="115"/>
      <c r="J26" s="113"/>
      <c r="K26" s="105"/>
    </row>
    <row r="27" spans="1:11" s="49" customFormat="1" ht="15" customHeight="1" x14ac:dyDescent="0.3">
      <c r="A27" s="4"/>
      <c r="B27" s="14" t="s">
        <v>99</v>
      </c>
      <c r="C27" s="4" t="s">
        <v>28</v>
      </c>
      <c r="D27" s="65">
        <v>19100</v>
      </c>
      <c r="E27" s="73"/>
      <c r="F27" s="74">
        <f t="shared" ref="F27:F28" si="5">D27*E27</f>
        <v>0</v>
      </c>
      <c r="G27" s="73">
        <f>20+E27</f>
        <v>20</v>
      </c>
      <c r="H27" s="74">
        <f t="shared" si="4"/>
        <v>382000</v>
      </c>
      <c r="I27" s="110"/>
      <c r="J27" s="113"/>
      <c r="K27" s="105"/>
    </row>
    <row r="28" spans="1:11" s="49" customFormat="1" ht="15" customHeight="1" x14ac:dyDescent="0.3">
      <c r="A28" s="4"/>
      <c r="B28" s="14" t="s">
        <v>98</v>
      </c>
      <c r="C28" s="4" t="s">
        <v>28</v>
      </c>
      <c r="D28" s="65">
        <v>7950</v>
      </c>
      <c r="E28" s="73"/>
      <c r="F28" s="74">
        <f t="shared" si="5"/>
        <v>0</v>
      </c>
      <c r="G28" s="73">
        <f>20+E28</f>
        <v>20</v>
      </c>
      <c r="H28" s="74">
        <f t="shared" si="4"/>
        <v>159000</v>
      </c>
      <c r="I28" s="110"/>
      <c r="J28" s="113"/>
      <c r="K28" s="105"/>
    </row>
    <row r="29" spans="1:11" ht="15.6" x14ac:dyDescent="0.3">
      <c r="A29" s="10" t="s">
        <v>30</v>
      </c>
      <c r="B29" s="15" t="s">
        <v>84</v>
      </c>
      <c r="C29" s="4"/>
      <c r="D29" s="65"/>
      <c r="E29" s="70"/>
      <c r="F29" s="71">
        <f>SUM(F23:F28)</f>
        <v>2041750</v>
      </c>
      <c r="G29" s="70"/>
      <c r="H29" s="71">
        <f>SUM(H23:H28)</f>
        <v>4554150</v>
      </c>
      <c r="I29" s="110"/>
      <c r="J29" s="110"/>
      <c r="K29" s="114"/>
    </row>
    <row r="30" spans="1:11" ht="15" x14ac:dyDescent="0.3">
      <c r="A30" s="4">
        <v>8</v>
      </c>
      <c r="B30" s="16" t="s">
        <v>31</v>
      </c>
      <c r="C30" s="4" t="s">
        <v>32</v>
      </c>
      <c r="D30" s="65">
        <v>2000</v>
      </c>
      <c r="E30" s="73">
        <v>200</v>
      </c>
      <c r="F30" s="77">
        <f>D30*E30</f>
        <v>400000</v>
      </c>
      <c r="G30" s="73">
        <f>2400+E30</f>
        <v>2600</v>
      </c>
      <c r="H30" s="78">
        <f>G30*D30</f>
        <v>5200000</v>
      </c>
      <c r="I30" s="110"/>
      <c r="J30" s="110"/>
      <c r="K30" s="116"/>
    </row>
    <row r="31" spans="1:11" ht="15" x14ac:dyDescent="0.3">
      <c r="A31" s="4">
        <v>9</v>
      </c>
      <c r="B31" s="5" t="s">
        <v>33</v>
      </c>
      <c r="C31" s="4" t="s">
        <v>32</v>
      </c>
      <c r="D31" s="65">
        <v>1000</v>
      </c>
      <c r="E31" s="73">
        <v>1400</v>
      </c>
      <c r="F31" s="77">
        <f t="shared" ref="F31:F32" si="6">D31*E31</f>
        <v>1400000</v>
      </c>
      <c r="G31" s="73">
        <f>2240+E31</f>
        <v>3640</v>
      </c>
      <c r="H31" s="78">
        <f>G31*D31</f>
        <v>3640000</v>
      </c>
      <c r="I31" s="110"/>
      <c r="J31" s="110"/>
      <c r="K31" s="105"/>
    </row>
    <row r="32" spans="1:11" ht="15" x14ac:dyDescent="0.3">
      <c r="A32" s="4">
        <v>10</v>
      </c>
      <c r="B32" s="5" t="s">
        <v>34</v>
      </c>
      <c r="C32" s="4" t="s">
        <v>32</v>
      </c>
      <c r="D32" s="65">
        <v>2450</v>
      </c>
      <c r="E32" s="73">
        <v>1000</v>
      </c>
      <c r="F32" s="77">
        <f t="shared" si="6"/>
        <v>2450000</v>
      </c>
      <c r="G32" s="73">
        <f>4000+E32</f>
        <v>5000</v>
      </c>
      <c r="H32" s="78">
        <f>G32*D32</f>
        <v>12250000</v>
      </c>
      <c r="I32" s="110"/>
      <c r="J32" s="110"/>
      <c r="K32" s="105"/>
    </row>
    <row r="33" spans="1:13" ht="15.6" x14ac:dyDescent="0.3">
      <c r="A33" s="10" t="s">
        <v>35</v>
      </c>
      <c r="B33" s="8" t="s">
        <v>85</v>
      </c>
      <c r="C33" s="4"/>
      <c r="D33" s="79"/>
      <c r="E33" s="70"/>
      <c r="F33" s="71">
        <f>F32+F31+F30</f>
        <v>4250000</v>
      </c>
      <c r="G33" s="70"/>
      <c r="H33" s="80">
        <f>H32+H31+H30</f>
        <v>21090000</v>
      </c>
      <c r="I33" s="110"/>
      <c r="J33" s="110"/>
      <c r="K33" s="110"/>
    </row>
    <row r="34" spans="1:13" ht="15" x14ac:dyDescent="0.3">
      <c r="A34" s="4">
        <v>11</v>
      </c>
      <c r="B34" s="17" t="s">
        <v>36</v>
      </c>
      <c r="C34" s="18" t="s">
        <v>37</v>
      </c>
      <c r="D34" s="19">
        <v>155000</v>
      </c>
      <c r="E34" s="81"/>
      <c r="F34" s="74"/>
      <c r="G34" s="73">
        <v>30</v>
      </c>
      <c r="H34" s="74">
        <f>G34*D34</f>
        <v>4650000</v>
      </c>
      <c r="I34" s="110"/>
      <c r="J34" s="110"/>
      <c r="K34" s="110"/>
    </row>
    <row r="35" spans="1:13" ht="21" customHeight="1" x14ac:dyDescent="0.3">
      <c r="A35" s="10" t="s">
        <v>38</v>
      </c>
      <c r="B35" s="58" t="s">
        <v>94</v>
      </c>
      <c r="C35" s="18"/>
      <c r="D35" s="19"/>
      <c r="E35" s="81"/>
      <c r="F35" s="71">
        <f>F34</f>
        <v>0</v>
      </c>
      <c r="G35" s="73"/>
      <c r="H35" s="71">
        <f>H34</f>
        <v>4650000</v>
      </c>
    </row>
    <row r="36" spans="1:13" ht="19.2" customHeight="1" x14ac:dyDescent="0.3">
      <c r="A36" s="10" t="s">
        <v>39</v>
      </c>
      <c r="B36" s="8" t="s">
        <v>40</v>
      </c>
      <c r="C36" s="4"/>
      <c r="D36" s="65"/>
      <c r="E36" s="73"/>
      <c r="F36" s="71">
        <f>F18+F22+F33+F29+F35</f>
        <v>7181750</v>
      </c>
      <c r="G36" s="71">
        <f>G18+G22+G33+G29+G35</f>
        <v>0</v>
      </c>
      <c r="H36" s="71">
        <f>H18+H22+H33+H29+H35</f>
        <v>33320150</v>
      </c>
      <c r="J36" s="46"/>
      <c r="K36" s="46"/>
    </row>
    <row r="37" spans="1:13" ht="15" x14ac:dyDescent="0.3">
      <c r="A37" s="4">
        <v>12</v>
      </c>
      <c r="B37" s="20" t="s">
        <v>41</v>
      </c>
      <c r="C37" s="4" t="s">
        <v>15</v>
      </c>
      <c r="D37" s="82">
        <v>48200</v>
      </c>
      <c r="E37" s="73"/>
      <c r="F37" s="74"/>
      <c r="G37" s="73">
        <v>860</v>
      </c>
      <c r="H37" s="74">
        <f>G37*D37</f>
        <v>41452000</v>
      </c>
      <c r="J37" s="46"/>
    </row>
    <row r="38" spans="1:13" ht="15.6" x14ac:dyDescent="0.3">
      <c r="A38" s="4">
        <v>13</v>
      </c>
      <c r="B38" s="20" t="s">
        <v>42</v>
      </c>
      <c r="C38" s="4" t="s">
        <v>43</v>
      </c>
      <c r="D38" s="82">
        <v>32500</v>
      </c>
      <c r="E38" s="70"/>
      <c r="F38" s="74">
        <f>E38*D38</f>
        <v>0</v>
      </c>
      <c r="G38" s="70"/>
      <c r="H38" s="74">
        <f>G38*D38</f>
        <v>0</v>
      </c>
      <c r="J38" s="46"/>
    </row>
    <row r="39" spans="1:13" ht="15.6" x14ac:dyDescent="0.3">
      <c r="A39" s="10" t="s">
        <v>44</v>
      </c>
      <c r="B39" s="8" t="s">
        <v>86</v>
      </c>
      <c r="C39" s="4"/>
      <c r="D39" s="82"/>
      <c r="E39" s="70"/>
      <c r="F39" s="71">
        <f>F37+F38</f>
        <v>0</v>
      </c>
      <c r="G39" s="70"/>
      <c r="H39" s="71">
        <f>H37+H38</f>
        <v>41452000</v>
      </c>
      <c r="J39" s="46"/>
    </row>
    <row r="40" spans="1:13" ht="15" x14ac:dyDescent="0.3">
      <c r="A40" s="4">
        <v>14</v>
      </c>
      <c r="B40" s="20" t="s">
        <v>45</v>
      </c>
      <c r="C40" s="4" t="s">
        <v>15</v>
      </c>
      <c r="D40" s="82">
        <v>14500</v>
      </c>
      <c r="E40" s="73">
        <v>630</v>
      </c>
      <c r="F40" s="74">
        <f>E40*D40</f>
        <v>9135000</v>
      </c>
      <c r="G40" s="73">
        <f>1260+E40</f>
        <v>1890</v>
      </c>
      <c r="H40" s="74">
        <f>G40*D40</f>
        <v>27405000</v>
      </c>
      <c r="J40" s="46"/>
      <c r="K40" s="102"/>
    </row>
    <row r="41" spans="1:13" ht="15.6" x14ac:dyDescent="0.3">
      <c r="A41" s="10" t="s">
        <v>46</v>
      </c>
      <c r="B41" s="21" t="s">
        <v>87</v>
      </c>
      <c r="C41" s="4"/>
      <c r="D41" s="82"/>
      <c r="E41" s="73"/>
      <c r="F41" s="71">
        <f>F40</f>
        <v>9135000</v>
      </c>
      <c r="G41" s="70"/>
      <c r="H41" s="71">
        <f>H40</f>
        <v>27405000</v>
      </c>
      <c r="J41" s="46"/>
    </row>
    <row r="42" spans="1:13" ht="12.6" customHeight="1" x14ac:dyDescent="0.3">
      <c r="A42" s="12" t="s">
        <v>47</v>
      </c>
      <c r="B42" s="22" t="s">
        <v>48</v>
      </c>
      <c r="C42" s="83"/>
      <c r="D42" s="84"/>
      <c r="E42" s="85"/>
      <c r="F42" s="86">
        <f>F14+F36+F41+F39</f>
        <v>16316750</v>
      </c>
      <c r="G42" s="87"/>
      <c r="H42" s="86">
        <f>H41+H39+H36+H14</f>
        <v>104291275</v>
      </c>
      <c r="J42" s="46"/>
      <c r="K42" s="46"/>
      <c r="M42" s="47"/>
    </row>
    <row r="43" spans="1:13" ht="30" customHeight="1" x14ac:dyDescent="0.3">
      <c r="A43" s="4">
        <v>15</v>
      </c>
      <c r="B43" s="23" t="s">
        <v>49</v>
      </c>
      <c r="C43" s="4" t="s">
        <v>50</v>
      </c>
      <c r="D43" s="65">
        <v>180000</v>
      </c>
      <c r="E43" s="73"/>
      <c r="F43" s="88">
        <f>E43*D43</f>
        <v>0</v>
      </c>
      <c r="G43" s="73">
        <v>4</v>
      </c>
      <c r="H43" s="88">
        <f>G43*D43</f>
        <v>720000</v>
      </c>
    </row>
    <row r="44" spans="1:13" ht="13.95" customHeight="1" x14ac:dyDescent="0.3">
      <c r="A44" s="4">
        <v>16</v>
      </c>
      <c r="B44" s="24" t="s">
        <v>51</v>
      </c>
      <c r="C44" s="89" t="s">
        <v>52</v>
      </c>
      <c r="D44" s="90">
        <v>1950000</v>
      </c>
      <c r="E44" s="73">
        <v>2</v>
      </c>
      <c r="F44" s="88">
        <f t="shared" ref="F44" si="7">E44*D44</f>
        <v>3900000</v>
      </c>
      <c r="G44" s="73">
        <f>5+2</f>
        <v>7</v>
      </c>
      <c r="H44" s="88">
        <f t="shared" ref="H44" si="8">G44*D44</f>
        <v>13650000</v>
      </c>
    </row>
    <row r="45" spans="1:13" ht="18" customHeight="1" x14ac:dyDescent="0.3">
      <c r="A45" s="4">
        <v>17</v>
      </c>
      <c r="B45" s="24" t="s">
        <v>53</v>
      </c>
      <c r="C45" s="91" t="s">
        <v>54</v>
      </c>
      <c r="D45" s="65">
        <v>300000</v>
      </c>
      <c r="E45" s="73"/>
      <c r="F45" s="88">
        <v>0</v>
      </c>
      <c r="G45" s="73"/>
      <c r="H45" s="88">
        <v>0</v>
      </c>
    </row>
    <row r="46" spans="1:13" ht="15" x14ac:dyDescent="0.3">
      <c r="A46" s="4">
        <v>18</v>
      </c>
      <c r="B46" s="25" t="s">
        <v>55</v>
      </c>
      <c r="C46" s="91" t="s">
        <v>56</v>
      </c>
      <c r="D46" s="65">
        <v>200000</v>
      </c>
      <c r="E46" s="73"/>
      <c r="F46" s="88">
        <f>E46*D46</f>
        <v>0</v>
      </c>
      <c r="G46" s="73">
        <v>3</v>
      </c>
      <c r="H46" s="88">
        <f>G46*D46</f>
        <v>600000</v>
      </c>
    </row>
    <row r="47" spans="1:13" ht="15.6" x14ac:dyDescent="0.3">
      <c r="A47" s="26" t="s">
        <v>57</v>
      </c>
      <c r="B47" s="27" t="s">
        <v>88</v>
      </c>
      <c r="C47" s="91"/>
      <c r="D47" s="65"/>
      <c r="E47" s="73"/>
      <c r="F47" s="71">
        <f>F44</f>
        <v>3900000</v>
      </c>
      <c r="G47" s="70"/>
      <c r="H47" s="71">
        <f>H44</f>
        <v>13650000</v>
      </c>
    </row>
    <row r="48" spans="1:13" s="49" customFormat="1" ht="15" x14ac:dyDescent="0.3">
      <c r="A48" s="28">
        <v>19</v>
      </c>
      <c r="B48" s="45" t="s">
        <v>100</v>
      </c>
      <c r="C48" s="91" t="s">
        <v>28</v>
      </c>
      <c r="D48" s="65">
        <v>27000</v>
      </c>
      <c r="E48" s="73">
        <v>265</v>
      </c>
      <c r="F48" s="74">
        <f>D48*E48</f>
        <v>7155000</v>
      </c>
      <c r="G48" s="73">
        <f>272+E48</f>
        <v>537</v>
      </c>
      <c r="H48" s="74">
        <f>G48*D48</f>
        <v>14499000</v>
      </c>
      <c r="J48" s="104"/>
      <c r="K48" s="105"/>
    </row>
    <row r="49" spans="1:13" s="49" customFormat="1" ht="15" x14ac:dyDescent="0.3">
      <c r="A49" s="28">
        <v>20</v>
      </c>
      <c r="B49" s="45" t="s">
        <v>101</v>
      </c>
      <c r="C49" s="91" t="s">
        <v>28</v>
      </c>
      <c r="D49" s="65">
        <v>25000</v>
      </c>
      <c r="E49" s="73"/>
      <c r="F49" s="74">
        <f t="shared" ref="F49:F54" si="9">D49*E49</f>
        <v>0</v>
      </c>
      <c r="G49" s="73">
        <f>20+E49</f>
        <v>20</v>
      </c>
      <c r="H49" s="74">
        <f t="shared" ref="H49:H54" si="10">G49*D49</f>
        <v>500000</v>
      </c>
      <c r="J49" s="104"/>
      <c r="K49" s="105"/>
    </row>
    <row r="50" spans="1:13" ht="15" x14ac:dyDescent="0.3">
      <c r="A50" s="28">
        <v>21</v>
      </c>
      <c r="B50" s="45" t="s">
        <v>78</v>
      </c>
      <c r="C50" s="91" t="s">
        <v>28</v>
      </c>
      <c r="D50" s="65">
        <v>22500</v>
      </c>
      <c r="E50" s="73"/>
      <c r="F50" s="74">
        <f t="shared" si="9"/>
        <v>0</v>
      </c>
      <c r="G50" s="73">
        <f>E50</f>
        <v>0</v>
      </c>
      <c r="H50" s="74">
        <f t="shared" si="10"/>
        <v>0</v>
      </c>
      <c r="J50" s="106"/>
      <c r="K50" s="105"/>
    </row>
    <row r="51" spans="1:13" ht="15.6" x14ac:dyDescent="0.3">
      <c r="A51" s="28">
        <v>22</v>
      </c>
      <c r="B51" s="44" t="s">
        <v>79</v>
      </c>
      <c r="C51" s="91" t="s">
        <v>28</v>
      </c>
      <c r="D51" s="65">
        <v>9000</v>
      </c>
      <c r="E51" s="73"/>
      <c r="F51" s="74">
        <f t="shared" si="9"/>
        <v>0</v>
      </c>
      <c r="G51" s="73">
        <f t="shared" ref="G51:G52" si="11">E51</f>
        <v>0</v>
      </c>
      <c r="H51" s="74">
        <f t="shared" si="10"/>
        <v>0</v>
      </c>
      <c r="J51" s="106"/>
      <c r="K51" s="105"/>
    </row>
    <row r="52" spans="1:13" ht="15.6" x14ac:dyDescent="0.3">
      <c r="A52" s="28">
        <v>23</v>
      </c>
      <c r="B52" s="44" t="s">
        <v>80</v>
      </c>
      <c r="C52" s="91" t="s">
        <v>28</v>
      </c>
      <c r="D52" s="65">
        <v>9000</v>
      </c>
      <c r="E52" s="73"/>
      <c r="F52" s="74">
        <f t="shared" si="9"/>
        <v>0</v>
      </c>
      <c r="G52" s="73">
        <f t="shared" si="11"/>
        <v>0</v>
      </c>
      <c r="H52" s="74">
        <f t="shared" si="10"/>
        <v>0</v>
      </c>
      <c r="J52" s="106"/>
      <c r="K52" s="105"/>
    </row>
    <row r="53" spans="1:13" s="49" customFormat="1" ht="15.6" x14ac:dyDescent="0.3">
      <c r="A53" s="28">
        <v>24</v>
      </c>
      <c r="B53" s="44" t="s">
        <v>102</v>
      </c>
      <c r="C53" s="91" t="s">
        <v>28</v>
      </c>
      <c r="D53" s="92">
        <v>5400</v>
      </c>
      <c r="E53" s="73">
        <v>65</v>
      </c>
      <c r="F53" s="74">
        <f t="shared" si="9"/>
        <v>351000</v>
      </c>
      <c r="G53" s="73">
        <f>32+E53</f>
        <v>97</v>
      </c>
      <c r="H53" s="74">
        <f t="shared" si="10"/>
        <v>523800</v>
      </c>
      <c r="J53" s="106"/>
      <c r="K53" s="105"/>
    </row>
    <row r="54" spans="1:13" s="49" customFormat="1" ht="15.6" x14ac:dyDescent="0.3">
      <c r="A54" s="28">
        <v>25</v>
      </c>
      <c r="B54" s="44" t="s">
        <v>103</v>
      </c>
      <c r="C54" s="91" t="s">
        <v>28</v>
      </c>
      <c r="D54" s="92">
        <v>4500</v>
      </c>
      <c r="E54" s="73">
        <v>200</v>
      </c>
      <c r="F54" s="74">
        <f t="shared" si="9"/>
        <v>900000</v>
      </c>
      <c r="G54" s="73">
        <f>240+E54</f>
        <v>440</v>
      </c>
      <c r="H54" s="74">
        <f t="shared" si="10"/>
        <v>1980000</v>
      </c>
      <c r="J54" s="104"/>
      <c r="K54" s="105"/>
    </row>
    <row r="55" spans="1:13" ht="18.75" customHeight="1" x14ac:dyDescent="0.3">
      <c r="A55" s="29" t="s">
        <v>58</v>
      </c>
      <c r="B55" s="30" t="s">
        <v>104</v>
      </c>
      <c r="C55" s="31"/>
      <c r="D55" s="32"/>
      <c r="E55" s="70"/>
      <c r="F55" s="71">
        <f>SUM(F48:F54)</f>
        <v>8406000</v>
      </c>
      <c r="G55" s="71"/>
      <c r="H55" s="71">
        <f t="shared" ref="H55" si="12">SUM(H48:H54)</f>
        <v>17502800</v>
      </c>
      <c r="J55" s="107"/>
      <c r="K55" s="105"/>
      <c r="M55" s="47"/>
    </row>
    <row r="56" spans="1:13" ht="16.2" customHeight="1" x14ac:dyDescent="0.3">
      <c r="A56" s="29" t="s">
        <v>59</v>
      </c>
      <c r="B56" s="22" t="s">
        <v>60</v>
      </c>
      <c r="C56" s="29"/>
      <c r="D56" s="93"/>
      <c r="E56" s="94"/>
      <c r="F56" s="95">
        <f>F55+F47</f>
        <v>12306000</v>
      </c>
      <c r="G56" s="96"/>
      <c r="H56" s="95">
        <f>H55+H47</f>
        <v>31152800</v>
      </c>
      <c r="J56" s="104"/>
      <c r="K56" s="105"/>
      <c r="M56" s="48"/>
    </row>
    <row r="57" spans="1:13" ht="15" customHeight="1" x14ac:dyDescent="0.3">
      <c r="A57" s="29" t="s">
        <v>61</v>
      </c>
      <c r="B57" s="33" t="s">
        <v>62</v>
      </c>
      <c r="C57" s="29"/>
      <c r="D57" s="93"/>
      <c r="E57" s="94"/>
      <c r="F57" s="95">
        <f>F56+F42</f>
        <v>28622750</v>
      </c>
      <c r="G57" s="96"/>
      <c r="H57" s="95">
        <f>H56+H42</f>
        <v>135444075</v>
      </c>
      <c r="J57" s="107"/>
      <c r="K57" s="105"/>
    </row>
    <row r="58" spans="1:13" ht="15.6" x14ac:dyDescent="0.3">
      <c r="A58" s="34" t="s">
        <v>63</v>
      </c>
      <c r="B58" s="35" t="s">
        <v>64</v>
      </c>
      <c r="C58" s="36"/>
      <c r="D58" s="97"/>
      <c r="E58" s="98"/>
      <c r="F58" s="99"/>
      <c r="G58" s="7"/>
      <c r="H58" s="31"/>
      <c r="J58" s="104"/>
      <c r="K58" s="105"/>
      <c r="M58" s="48"/>
    </row>
    <row r="59" spans="1:13" ht="16.2" customHeight="1" x14ac:dyDescent="0.3">
      <c r="A59" s="34" t="s">
        <v>65</v>
      </c>
      <c r="B59" s="22" t="s">
        <v>66</v>
      </c>
      <c r="C59" s="37"/>
      <c r="D59" s="93"/>
      <c r="E59" s="94"/>
      <c r="F59" s="95">
        <f>F58+F57</f>
        <v>28622750</v>
      </c>
      <c r="G59" s="100"/>
      <c r="H59" s="95">
        <f>H57+H58</f>
        <v>135444075</v>
      </c>
      <c r="J59" s="108"/>
      <c r="K59" s="105"/>
    </row>
    <row r="60" spans="1:13" ht="15" customHeight="1" x14ac:dyDescent="0.3">
      <c r="A60" s="34" t="s">
        <v>67</v>
      </c>
      <c r="B60" s="33" t="s">
        <v>68</v>
      </c>
      <c r="C60" s="38"/>
      <c r="D60" s="93"/>
      <c r="E60" s="94"/>
      <c r="F60" s="101">
        <f>F59*10%</f>
        <v>2862275</v>
      </c>
      <c r="G60" s="100"/>
      <c r="H60" s="101">
        <f>H59*10%</f>
        <v>13544407.5</v>
      </c>
      <c r="J60" s="108"/>
      <c r="K60" s="105"/>
    </row>
    <row r="61" spans="1:13" ht="15.6" x14ac:dyDescent="0.3">
      <c r="A61" s="34" t="s">
        <v>69</v>
      </c>
      <c r="B61" s="22" t="s">
        <v>70</v>
      </c>
      <c r="C61" s="29"/>
      <c r="D61" s="93"/>
      <c r="E61" s="94"/>
      <c r="F61" s="95">
        <f>F59+F60</f>
        <v>31485025</v>
      </c>
      <c r="G61" s="100"/>
      <c r="H61" s="101">
        <f>H59+H60</f>
        <v>148988482.5</v>
      </c>
      <c r="J61" s="118">
        <f>H61-F61</f>
        <v>117503457.5</v>
      </c>
      <c r="K61" s="105"/>
    </row>
    <row r="62" spans="1:13" ht="17.25" customHeight="1" x14ac:dyDescent="0.3">
      <c r="A62" s="39"/>
      <c r="B62" s="62" t="s">
        <v>71</v>
      </c>
      <c r="C62" s="54"/>
      <c r="D62" s="54"/>
      <c r="E62" s="54"/>
      <c r="F62" s="54"/>
      <c r="G62" s="54"/>
      <c r="H62" s="41"/>
      <c r="J62" s="107"/>
      <c r="K62" s="105"/>
    </row>
    <row r="63" spans="1:13" ht="15" x14ac:dyDescent="0.3">
      <c r="A63" s="39"/>
      <c r="B63" s="54" t="s">
        <v>72</v>
      </c>
      <c r="C63" s="54"/>
      <c r="D63" s="54"/>
      <c r="E63" s="54"/>
      <c r="F63" s="127" t="s">
        <v>73</v>
      </c>
      <c r="G63" s="127"/>
      <c r="H63" s="41"/>
      <c r="J63" s="104"/>
      <c r="K63" s="105"/>
    </row>
    <row r="64" spans="1:13" ht="15" x14ac:dyDescent="0.3">
      <c r="A64" s="39"/>
      <c r="B64" s="61" t="s">
        <v>74</v>
      </c>
      <c r="C64" s="54"/>
      <c r="D64" s="54"/>
      <c r="E64" s="54"/>
      <c r="F64" s="127" t="s">
        <v>75</v>
      </c>
      <c r="G64" s="127"/>
      <c r="H64" s="41"/>
      <c r="J64" s="104"/>
      <c r="K64" s="105"/>
    </row>
    <row r="65" spans="1:11" ht="15" x14ac:dyDescent="0.3">
      <c r="A65" s="39"/>
      <c r="B65" s="55" t="s">
        <v>89</v>
      </c>
      <c r="C65" s="54"/>
      <c r="D65" s="54"/>
      <c r="E65" s="54"/>
      <c r="F65" s="127" t="s">
        <v>76</v>
      </c>
      <c r="G65" s="127"/>
      <c r="H65" s="41"/>
      <c r="J65" s="104"/>
      <c r="K65" s="105"/>
    </row>
    <row r="66" spans="1:11" ht="15.6" x14ac:dyDescent="0.3">
      <c r="A66" s="39"/>
      <c r="B66" s="51" t="s">
        <v>77</v>
      </c>
      <c r="C66" s="50"/>
      <c r="D66" s="50"/>
      <c r="E66" s="50"/>
      <c r="F66" s="63"/>
      <c r="G66" s="63"/>
      <c r="H66" s="41"/>
      <c r="J66" s="104"/>
      <c r="K66" s="105"/>
    </row>
    <row r="67" spans="1:11" s="49" customFormat="1" ht="15.6" x14ac:dyDescent="0.3">
      <c r="A67" s="39"/>
      <c r="B67" s="50" t="s">
        <v>91</v>
      </c>
      <c r="C67" s="50"/>
      <c r="D67" s="50"/>
      <c r="E67" s="50"/>
      <c r="F67" s="126" t="s">
        <v>92</v>
      </c>
      <c r="G67" s="126"/>
      <c r="H67" s="41"/>
      <c r="J67" s="107"/>
      <c r="K67" s="105"/>
    </row>
    <row r="68" spans="1:11" s="49" customFormat="1" ht="15.6" x14ac:dyDescent="0.3">
      <c r="A68" s="39"/>
      <c r="B68" s="51" t="s">
        <v>81</v>
      </c>
      <c r="C68" s="50"/>
      <c r="D68" s="50"/>
      <c r="E68" s="50"/>
      <c r="F68" s="60"/>
      <c r="G68" s="60"/>
      <c r="H68" s="41"/>
      <c r="J68" s="107"/>
      <c r="K68" s="105"/>
    </row>
    <row r="69" spans="1:11" ht="15.6" x14ac:dyDescent="0.3">
      <c r="A69" s="39"/>
      <c r="B69" s="50" t="s">
        <v>93</v>
      </c>
      <c r="C69" s="50"/>
      <c r="D69" s="50"/>
      <c r="E69" s="50"/>
      <c r="F69" s="126" t="s">
        <v>90</v>
      </c>
      <c r="G69" s="126"/>
      <c r="H69" s="41"/>
      <c r="J69" s="104"/>
      <c r="K69" s="105"/>
    </row>
    <row r="70" spans="1:11" ht="15.6" x14ac:dyDescent="0.3">
      <c r="A70" s="39"/>
      <c r="B70" s="50" t="s">
        <v>82</v>
      </c>
      <c r="C70" s="50"/>
      <c r="D70" s="50"/>
      <c r="E70" s="50"/>
      <c r="F70" s="126" t="s">
        <v>105</v>
      </c>
      <c r="G70" s="126"/>
      <c r="H70" s="41"/>
      <c r="J70" s="104"/>
      <c r="K70" s="105"/>
    </row>
    <row r="71" spans="1:11" s="49" customFormat="1" x14ac:dyDescent="0.3">
      <c r="A71" s="39"/>
      <c r="B71" s="42"/>
      <c r="C71" s="40"/>
      <c r="D71" s="40"/>
      <c r="E71" s="43"/>
      <c r="F71" s="43"/>
      <c r="G71" s="42"/>
      <c r="H71" s="41"/>
      <c r="J71" s="107"/>
      <c r="K71" s="105"/>
    </row>
    <row r="72" spans="1:11" x14ac:dyDescent="0.3">
      <c r="J72" s="104"/>
      <c r="K72" s="105"/>
    </row>
    <row r="73" spans="1:11" x14ac:dyDescent="0.3">
      <c r="J73" s="107"/>
      <c r="K73" s="105"/>
    </row>
    <row r="74" spans="1:11" ht="15.6" x14ac:dyDescent="0.3">
      <c r="A74" s="1"/>
      <c r="B74" s="1"/>
      <c r="C74" s="1"/>
      <c r="D74" s="1"/>
      <c r="E74" s="52"/>
      <c r="F74" s="1"/>
      <c r="G74" s="1"/>
      <c r="H74" s="1"/>
      <c r="J74" s="104"/>
      <c r="K74" s="105"/>
    </row>
    <row r="75" spans="1:11" x14ac:dyDescent="0.3">
      <c r="E75" s="53"/>
      <c r="J75" s="108"/>
      <c r="K75" s="109"/>
    </row>
    <row r="76" spans="1:11" x14ac:dyDescent="0.3">
      <c r="J76" s="108"/>
      <c r="K76" s="109"/>
    </row>
    <row r="77" spans="1:11" x14ac:dyDescent="0.3">
      <c r="J77" s="110"/>
      <c r="K77" s="110"/>
    </row>
  </sheetData>
  <mergeCells count="17">
    <mergeCell ref="F69:G69"/>
    <mergeCell ref="F63:G63"/>
    <mergeCell ref="F67:G67"/>
    <mergeCell ref="F70:G70"/>
    <mergeCell ref="G9:H9"/>
    <mergeCell ref="F64:G64"/>
    <mergeCell ref="F65:G65"/>
    <mergeCell ref="A1:H1"/>
    <mergeCell ref="A2:H2"/>
    <mergeCell ref="A5:H5"/>
    <mergeCell ref="A7:H7"/>
    <mergeCell ref="A8:H8"/>
    <mergeCell ref="A9:A10"/>
    <mergeCell ref="B9:B10"/>
    <mergeCell ref="C9:C10"/>
    <mergeCell ref="D9:D10"/>
    <mergeCell ref="E9:F9"/>
  </mergeCells>
  <pageMargins left="1.2" right="0.45" top="0.7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DELL</cp:lastModifiedBy>
  <cp:lastPrinted>2024-07-19T03:22:46Z</cp:lastPrinted>
  <dcterms:created xsi:type="dcterms:W3CDTF">2023-11-20T10:11:41Z</dcterms:created>
  <dcterms:modified xsi:type="dcterms:W3CDTF">2024-07-19T03:44:12Z</dcterms:modified>
</cp:coreProperties>
</file>