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voot shar - 50\Guitsetgel\2024\"/>
    </mc:Choice>
  </mc:AlternateContent>
  <xr:revisionPtr revIDLastSave="0" documentId="8_{E1BB640D-61B2-4603-9F1F-A7B37E6C21B7}" xr6:coauthVersionLast="45" xr6:coauthVersionMax="45" xr10:uidLastSave="{00000000-0000-0000-0000-000000000000}"/>
  <bookViews>
    <workbookView xWindow="-120" yWindow="-120" windowWidth="29040" windowHeight="15720" xr2:uid="{016C73C7-3F6F-4DE0-85D9-EF2969982CFD}"/>
  </bookViews>
  <sheets>
    <sheet name="8-р са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1" l="1"/>
  <c r="I86" i="1"/>
  <c r="H82" i="1"/>
  <c r="I82" i="1" s="1"/>
  <c r="G82" i="1"/>
  <c r="H81" i="1"/>
  <c r="I81" i="1" s="1"/>
  <c r="G81" i="1"/>
  <c r="H80" i="1"/>
  <c r="I80" i="1" s="1"/>
  <c r="I83" i="1" s="1"/>
  <c r="G80" i="1"/>
  <c r="G83" i="1" s="1"/>
  <c r="H77" i="1"/>
  <c r="I77" i="1" s="1"/>
  <c r="G77" i="1"/>
  <c r="H76" i="1"/>
  <c r="I76" i="1" s="1"/>
  <c r="G76" i="1"/>
  <c r="H75" i="1"/>
  <c r="I75" i="1" s="1"/>
  <c r="G75" i="1"/>
  <c r="H74" i="1"/>
  <c r="I74" i="1" s="1"/>
  <c r="G74" i="1"/>
  <c r="H73" i="1"/>
  <c r="I73" i="1" s="1"/>
  <c r="G73" i="1"/>
  <c r="F73" i="1"/>
  <c r="H71" i="1"/>
  <c r="I71" i="1" s="1"/>
  <c r="G71" i="1"/>
  <c r="I70" i="1"/>
  <c r="H70" i="1"/>
  <c r="G70" i="1"/>
  <c r="I69" i="1"/>
  <c r="H69" i="1"/>
  <c r="G69" i="1"/>
  <c r="I68" i="1"/>
  <c r="H68" i="1"/>
  <c r="G68" i="1"/>
  <c r="H67" i="1"/>
  <c r="I67" i="1" s="1"/>
  <c r="G67" i="1"/>
  <c r="I66" i="1"/>
  <c r="H66" i="1"/>
  <c r="G66" i="1"/>
  <c r="H64" i="1"/>
  <c r="I64" i="1" s="1"/>
  <c r="G64" i="1"/>
  <c r="H63" i="1"/>
  <c r="I63" i="1" s="1"/>
  <c r="G63" i="1"/>
  <c r="F60" i="1"/>
  <c r="G60" i="1" s="1"/>
  <c r="H59" i="1"/>
  <c r="I59" i="1" s="1"/>
  <c r="G59" i="1"/>
  <c r="G58" i="1"/>
  <c r="I57" i="1"/>
  <c r="H57" i="1"/>
  <c r="G57" i="1"/>
  <c r="H56" i="1"/>
  <c r="I56" i="1" s="1"/>
  <c r="I58" i="1" s="1"/>
  <c r="G56" i="1"/>
  <c r="H53" i="1"/>
  <c r="I53" i="1" s="1"/>
  <c r="G53" i="1"/>
  <c r="H52" i="1"/>
  <c r="I52" i="1" s="1"/>
  <c r="G52" i="1"/>
  <c r="H51" i="1"/>
  <c r="I51" i="1" s="1"/>
  <c r="G51" i="1"/>
  <c r="H50" i="1"/>
  <c r="I50" i="1" s="1"/>
  <c r="I54" i="1" s="1"/>
  <c r="G50" i="1"/>
  <c r="G54" i="1" s="1"/>
  <c r="G49" i="1"/>
  <c r="I48" i="1"/>
  <c r="H48" i="1"/>
  <c r="G48" i="1"/>
  <c r="H47" i="1"/>
  <c r="I47" i="1" s="1"/>
  <c r="G47" i="1"/>
  <c r="I46" i="1"/>
  <c r="I49" i="1" s="1"/>
  <c r="H46" i="1"/>
  <c r="G46" i="1"/>
  <c r="H43" i="1"/>
  <c r="I43" i="1" s="1"/>
  <c r="G43" i="1"/>
  <c r="H42" i="1"/>
  <c r="I42" i="1" s="1"/>
  <c r="G42" i="1"/>
  <c r="H41" i="1"/>
  <c r="I41" i="1" s="1"/>
  <c r="G41" i="1"/>
  <c r="H40" i="1"/>
  <c r="I40" i="1" s="1"/>
  <c r="G40" i="1"/>
  <c r="H39" i="1"/>
  <c r="I39" i="1" s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H34" i="1"/>
  <c r="I34" i="1" s="1"/>
  <c r="G34" i="1"/>
  <c r="H33" i="1"/>
  <c r="I33" i="1" s="1"/>
  <c r="G33" i="1"/>
  <c r="H32" i="1"/>
  <c r="I32" i="1" s="1"/>
  <c r="G32" i="1"/>
  <c r="H31" i="1"/>
  <c r="I31" i="1" s="1"/>
  <c r="G31" i="1"/>
  <c r="H30" i="1"/>
  <c r="I30" i="1" s="1"/>
  <c r="G30" i="1"/>
  <c r="H29" i="1"/>
  <c r="I29" i="1" s="1"/>
  <c r="G29" i="1"/>
  <c r="G44" i="1" s="1"/>
  <c r="I27" i="1"/>
  <c r="H27" i="1"/>
  <c r="G27" i="1"/>
  <c r="H26" i="1"/>
  <c r="I26" i="1" s="1"/>
  <c r="G26" i="1"/>
  <c r="I25" i="1"/>
  <c r="H25" i="1"/>
  <c r="G25" i="1"/>
  <c r="I24" i="1"/>
  <c r="H24" i="1"/>
  <c r="G24" i="1"/>
  <c r="G28" i="1" s="1"/>
  <c r="I22" i="1"/>
  <c r="H22" i="1"/>
  <c r="G22" i="1"/>
  <c r="H21" i="1"/>
  <c r="I21" i="1" s="1"/>
  <c r="G21" i="1"/>
  <c r="H20" i="1"/>
  <c r="I20" i="1" s="1"/>
  <c r="G20" i="1"/>
  <c r="I19" i="1"/>
  <c r="H19" i="1"/>
  <c r="G19" i="1"/>
  <c r="I18" i="1"/>
  <c r="H18" i="1"/>
  <c r="G18" i="1"/>
  <c r="H17" i="1"/>
  <c r="I17" i="1" s="1"/>
  <c r="G17" i="1"/>
  <c r="H16" i="1"/>
  <c r="I16" i="1" s="1"/>
  <c r="G16" i="1"/>
  <c r="G23" i="1" s="1"/>
  <c r="G45" i="1" s="1"/>
  <c r="H14" i="1"/>
  <c r="I14" i="1" s="1"/>
  <c r="G14" i="1"/>
  <c r="H13" i="1"/>
  <c r="I13" i="1" s="1"/>
  <c r="I15" i="1" s="1"/>
  <c r="G13" i="1"/>
  <c r="G15" i="1" s="1"/>
  <c r="G55" i="1" l="1"/>
  <c r="I23" i="1"/>
  <c r="I44" i="1"/>
  <c r="I28" i="1"/>
  <c r="F78" i="1"/>
  <c r="H60" i="1"/>
  <c r="I60" i="1" s="1"/>
  <c r="F61" i="1"/>
  <c r="F72" i="1"/>
  <c r="F65" i="1"/>
  <c r="F62" i="1"/>
  <c r="I45" i="1" l="1"/>
  <c r="I55" i="1" s="1"/>
  <c r="G62" i="1"/>
  <c r="H62" i="1"/>
  <c r="I62" i="1" s="1"/>
  <c r="H65" i="1"/>
  <c r="I65" i="1" s="1"/>
  <c r="G65" i="1"/>
  <c r="H72" i="1"/>
  <c r="I72" i="1" s="1"/>
  <c r="G72" i="1"/>
  <c r="H61" i="1"/>
  <c r="I61" i="1" s="1"/>
  <c r="G61" i="1"/>
  <c r="G79" i="1" s="1"/>
  <c r="G85" i="1" s="1"/>
  <c r="G88" i="1" s="1"/>
  <c r="H78" i="1"/>
  <c r="I78" i="1" s="1"/>
  <c r="G78" i="1"/>
  <c r="I79" i="1" l="1"/>
  <c r="I84" i="1" s="1"/>
  <c r="I85" i="1" s="1"/>
  <c r="I88" i="1" s="1"/>
</calcChain>
</file>

<file path=xl/sharedStrings.xml><?xml version="1.0" encoding="utf-8"?>
<sst xmlns="http://schemas.openxmlformats.org/spreadsheetml/2006/main" count="182" uniqueCount="131">
  <si>
    <t>Уул уурхай, хүнд үйлдвэрийн сайдын 2022оны</t>
  </si>
  <si>
    <t>А/87  дугаар тушаалын 6 дугаар хавсралт</t>
  </si>
  <si>
    <t>УЛСЫН ТӨСВИЙН ХӨРӨНГӨӨР ГҮЙЦЭТГЭЖ БАЙГАА 1:50 000-НЫ ЗУРАГЛАЛ, ЕРӨНХИЙ ЭРЛИЙН АЖЛЫН 
''ОВООТ ШАР-50'' ТӨСЛИЙН АЖЛЫН ГҮЙЦЭТГЭЛ</t>
  </si>
  <si>
    <t>2024 оны 08 дугаар сарын 01-ээс 08 дугаар сарын 31-ний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</si>
  <si>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</si>
  <si>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</si>
  <si>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</si>
  <si>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</si>
  <si>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</si>
  <si>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8-р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</si>
  <si>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</si>
  <si>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</si>
  <si>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</si>
  <si>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</si>
  <si>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</si>
  <si>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</si>
  <si>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</si>
  <si>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</si>
  <si>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</si>
  <si>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</si>
  <si>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</si>
  <si>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</si>
  <si>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</si>
  <si>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</si>
  <si>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</si>
  <si>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</si>
  <si>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</si>
  <si>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</si>
  <si>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</si>
  <si>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</si>
  <si>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</si>
  <si>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</si>
  <si>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</si>
  <si>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м3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</si>
  <si>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</si>
  <si>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</si>
  <si>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</si>
  <si>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</si>
  <si>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</si>
  <si>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</si>
  <si>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</si>
  <si>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</si>
  <si>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</si>
  <si>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</si>
  <si>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</si>
  <si>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</si>
  <si>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</si>
  <si>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</si>
  <si>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</si>
  <si>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</si>
  <si>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Монолит (хүдрийн бус ашигт малтмал)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</si>
  <si>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</si>
  <si>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</si>
  <si>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</si>
  <si>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</si>
  <si>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</si>
  <si>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</si>
  <si>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</si>
  <si>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</si>
  <si>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</si>
  <si>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</si>
  <si>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</si>
  <si>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</si>
  <si>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</si>
  <si>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</si>
  <si>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</si>
  <si>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</si>
  <si>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</si>
  <si>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</si>
  <si>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</si>
  <si>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</si>
  <si>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</si>
  <si>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</si>
  <si>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</si>
  <si>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</si>
  <si>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</si>
  <si>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</si>
  <si>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</si>
  <si>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сорьц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</si>
  <si>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</si>
  <si>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</si>
  <si>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</si>
  <si>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</si>
  <si>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</si>
  <si>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</si>
  <si>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</si>
  <si>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</si>
  <si>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</si>
  <si>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</si>
  <si>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</si>
  <si>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</si>
  <si>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>Петрографийн бэлтгэл</t>
  </si>
  <si>
    <t>Петрографийн хураангуй шинжилгээ</t>
  </si>
  <si>
    <t>Минераграфийн хураангуй шинжилгээ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</si>
  <si>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</si>
  <si>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</si>
  <si>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</si>
  <si>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</si>
  <si>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</si>
  <si>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</si>
  <si>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</si>
  <si>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</si>
  <si>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</si>
  <si>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</si>
  <si>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</si>
  <si>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</si>
  <si>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</si>
  <si>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</si>
  <si>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</si>
  <si>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</si>
  <si>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</si>
  <si>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</si>
  <si>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</si>
  <si>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</si>
  <si>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</si>
  <si>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</si>
  <si>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</si>
  <si>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</si>
  <si>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</si>
  <si>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</si>
  <si>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"Овоот шар-50" Төслийн ахлагч</t>
  </si>
  <si>
    <t xml:space="preserve"> "Эрдэст Даян уул" ХХК-ийн нягтлан бодогч</t>
  </si>
  <si>
    <t>/Ж.Отгонтуяа/</t>
  </si>
  <si>
    <t>Танилцсан:</t>
  </si>
  <si>
    <t>Үндэсний геологийн албаны дарга</t>
  </si>
  <si>
    <t>/Б.Мөнхтөр/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</si>
  <si>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</si>
  <si>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</si>
  <si>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</si>
  <si>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ТЗУХ-ийн мэргэжилтэн</t>
  </si>
  <si>
    <t>/  Т.Цэрэндулам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</si>
</sst>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  <family val="1"/>
    </font>
    <font>
      <sz val="11"/>
      <color theme="1"/>
      <name val="Times New Roman"/>
    </font>
    <font>
      <sz val="11"/>
      <color rgb="FF000000"/>
      <name val="Arial"/>
    </font>
    <font>
      <sz val="11"/>
      <color theme="1"/>
      <name val="Arial"/>
      <family val="2"/>
    </font>
    <font>
      <sz val="11"/>
      <name val="Arial"/>
    </font>
    <font>
      <b/>
      <sz val="11"/>
      <color rgb="FF000000"/>
      <name val="Arial"/>
    </font>
    <font>
      <sz val="11"/>
      <color rgb="FF000000"/>
      <name val="Arial"/>
      <family val="2"/>
      <charset val="204"/>
    </font>
    <font>
      <b/>
      <sz val="11"/>
      <color theme="1"/>
      <name val="Arial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2" fillId="0" borderId="2" xfId="0" applyFont="1" applyBorder="1" applyAlignment="1">
      <alignment horizontal="center" vertical="center"/>
    </xf>
    <xf numFmtId="0" fontId="8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%20-2024.8.19%20&#1054;&#1074;&#1086;&#1086;&#1090;%20&#1096;&#1072;&#1088;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tgol"/>
      <sheetName val="1-р сар"/>
      <sheetName val="2-р сар"/>
      <sheetName val="3-р сар"/>
      <sheetName val="4-р сар"/>
      <sheetName val="5-р сар"/>
      <sheetName val="6-р сар"/>
      <sheetName val="7-р сар"/>
      <sheetName val="8-р сар"/>
      <sheetName val="9-р сар"/>
      <sheetName val="10-р сар"/>
      <sheetName val="11-р сар"/>
      <sheetName val="12-р сар"/>
    </sheetNames>
    <sheetDataSet>
      <sheetData sheetId="0"/>
      <sheetData sheetId="1"/>
      <sheetData sheetId="2"/>
      <sheetData sheetId="3"/>
      <sheetData sheetId="4"/>
      <sheetData sheetId="5">
        <row r="86">
          <cell r="I86">
            <v>7666814.9962200001</v>
          </cell>
        </row>
      </sheetData>
      <sheetData sheetId="6">
        <row r="86">
          <cell r="G86">
            <v>4463136.7234997991</v>
          </cell>
        </row>
      </sheetData>
      <sheetData sheetId="7">
        <row r="13">
          <cell r="H13">
            <v>30</v>
          </cell>
        </row>
        <row r="14">
          <cell r="H14">
            <v>0</v>
          </cell>
        </row>
        <row r="16">
          <cell r="H16">
            <v>0</v>
          </cell>
        </row>
        <row r="17">
          <cell r="H17">
            <v>25</v>
          </cell>
        </row>
        <row r="18">
          <cell r="H18">
            <v>50</v>
          </cell>
        </row>
        <row r="19">
          <cell r="H19">
            <v>30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550</v>
          </cell>
        </row>
        <row r="26">
          <cell r="H26">
            <v>0</v>
          </cell>
        </row>
        <row r="27">
          <cell r="H27">
            <v>550</v>
          </cell>
        </row>
        <row r="29">
          <cell r="H29">
            <v>230</v>
          </cell>
        </row>
        <row r="30">
          <cell r="H30">
            <v>70</v>
          </cell>
        </row>
        <row r="31">
          <cell r="H31">
            <v>50</v>
          </cell>
        </row>
        <row r="32">
          <cell r="H32">
            <v>30</v>
          </cell>
        </row>
        <row r="33">
          <cell r="H33">
            <v>0</v>
          </cell>
        </row>
        <row r="34">
          <cell r="H34">
            <v>10</v>
          </cell>
        </row>
        <row r="35">
          <cell r="H35">
            <v>100</v>
          </cell>
        </row>
        <row r="36">
          <cell r="H36">
            <v>5</v>
          </cell>
        </row>
        <row r="37">
          <cell r="H37">
            <v>5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6">
          <cell r="H46">
            <v>1500</v>
          </cell>
        </row>
        <row r="47">
          <cell r="H47">
            <v>56.7</v>
          </cell>
        </row>
        <row r="48">
          <cell r="H48">
            <v>0</v>
          </cell>
        </row>
        <row r="50">
          <cell r="H50">
            <v>2000</v>
          </cell>
        </row>
        <row r="51">
          <cell r="H51">
            <v>5000</v>
          </cell>
        </row>
        <row r="52">
          <cell r="H52">
            <v>8000</v>
          </cell>
        </row>
        <row r="53">
          <cell r="H53">
            <v>0</v>
          </cell>
        </row>
        <row r="56">
          <cell r="H56">
            <v>800</v>
          </cell>
        </row>
        <row r="57">
          <cell r="H57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80">
          <cell r="H80">
            <v>0</v>
          </cell>
        </row>
        <row r="81">
          <cell r="H81">
            <v>1</v>
          </cell>
        </row>
        <row r="82">
          <cell r="H82">
            <v>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B4D2F-51AF-4B61-ABD5-6EB941244E2B}">
  <dimension ref="A1:Z1000"/>
  <sheetViews>
    <sheetView tabSelected="1" topLeftCell="A67" workbookViewId="0">
      <selection activeCell="G85" sqref="G85"/>
    </sheetView>
  </sheetViews>
  <sheetFormatPr defaultColWidth="14.42578125" defaultRowHeight="15" x14ac:dyDescent="0.25"/>
  <cols>
    <col min="1" max="1" width="1.28515625" customWidth="1"/>
    <col min="2" max="2" width="5.42578125" customWidth="1"/>
    <col min="3" max="3" width="38.28515625" customWidth="1"/>
    <col min="4" max="4" width="11.140625" customWidth="1"/>
    <col min="5" max="5" width="14.85546875" customWidth="1"/>
    <col min="6" max="6" width="13.85546875" customWidth="1"/>
    <col min="7" max="7" width="20.7109375" bestFit="1" customWidth="1"/>
    <col min="8" max="8" width="13.85546875" customWidth="1"/>
    <col min="9" max="9" width="19" customWidth="1"/>
    <col min="10" max="10" width="10.28515625" customWidth="1"/>
    <col min="11" max="11" width="11.28515625" customWidth="1"/>
    <col min="12" max="13" width="10.28515625" customWidth="1"/>
    <col min="14" max="26" width="9.85546875" customWidth="1"/>
  </cols>
  <sheetData>
    <row r="1" spans="1:26" ht="14.25" customHeight="1" x14ac:dyDescent="0.25">
      <c r="A1" s="1"/>
      <c r="B1" s="1"/>
      <c r="C1" s="2"/>
      <c r="D1" s="1"/>
      <c r="E1" s="1"/>
      <c r="F1" s="1"/>
      <c r="G1" s="1"/>
      <c r="H1" s="1"/>
      <c r="I1" s="3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2"/>
      <c r="D2" s="1"/>
      <c r="E2" s="1"/>
      <c r="F2" s="1"/>
      <c r="G2" s="1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4" t="s">
        <v>2</v>
      </c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6"/>
      <c r="C5" s="6"/>
      <c r="D5" s="6"/>
      <c r="E5" s="6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7" t="s">
        <v>3</v>
      </c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9"/>
      <c r="D8" s="1"/>
      <c r="E8" s="1"/>
      <c r="F8" s="1"/>
      <c r="G8" s="1"/>
      <c r="H8" s="1"/>
      <c r="I8" s="3" t="s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9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0" t="s">
        <v>5</v>
      </c>
      <c r="C10" s="11" t="s">
        <v>6</v>
      </c>
      <c r="D10" s="11" t="s">
        <v>7</v>
      </c>
      <c r="E10" s="11" t="s">
        <v>8</v>
      </c>
      <c r="F10" s="12" t="s">
        <v>9</v>
      </c>
      <c r="G10" s="13"/>
      <c r="H10" s="14" t="s">
        <v>10</v>
      </c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5"/>
      <c r="C11" s="15"/>
      <c r="D11" s="15"/>
      <c r="E11" s="15"/>
      <c r="F11" s="16" t="s">
        <v>11</v>
      </c>
      <c r="G11" s="17" t="s">
        <v>12</v>
      </c>
      <c r="H11" s="16" t="s">
        <v>11</v>
      </c>
      <c r="I11" s="17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8">
        <v>0</v>
      </c>
      <c r="C12" s="16">
        <v>1</v>
      </c>
      <c r="D12" s="16">
        <v>2</v>
      </c>
      <c r="E12" s="16">
        <v>3</v>
      </c>
      <c r="F12" s="16">
        <v>4</v>
      </c>
      <c r="G12" s="16">
        <v>5</v>
      </c>
      <c r="H12" s="16">
        <v>6</v>
      </c>
      <c r="I12" s="16">
        <v>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8"/>
      <c r="C13" s="19" t="s">
        <v>13</v>
      </c>
      <c r="D13" s="18" t="s">
        <v>14</v>
      </c>
      <c r="E13" s="20">
        <v>45625</v>
      </c>
      <c r="F13" s="21"/>
      <c r="G13" s="20">
        <f t="shared" ref="G13:G14" si="0">F13*E13</f>
        <v>0</v>
      </c>
      <c r="H13" s="21">
        <f>F13+'[1]7-р сар'!H13</f>
        <v>30</v>
      </c>
      <c r="I13" s="20">
        <f t="shared" ref="I13:I14" si="1">H13*E13</f>
        <v>1368750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8"/>
      <c r="C14" s="19" t="s">
        <v>15</v>
      </c>
      <c r="D14" s="18" t="s">
        <v>16</v>
      </c>
      <c r="E14" s="20">
        <v>7400</v>
      </c>
      <c r="F14" s="21"/>
      <c r="G14" s="20">
        <f t="shared" si="0"/>
        <v>0</v>
      </c>
      <c r="H14" s="21">
        <f>F14+'[1]7-р сар'!H14</f>
        <v>0</v>
      </c>
      <c r="I14" s="20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22" t="s">
        <v>17</v>
      </c>
      <c r="C15" s="23" t="s">
        <v>18</v>
      </c>
      <c r="D15" s="22"/>
      <c r="E15" s="24"/>
      <c r="F15" s="18"/>
      <c r="G15" s="25">
        <f>SUM(G13:G14)</f>
        <v>0</v>
      </c>
      <c r="H15" s="21"/>
      <c r="I15" s="25">
        <f>SUM(I13:I14)</f>
        <v>1368750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8"/>
      <c r="C16" s="19" t="s">
        <v>19</v>
      </c>
      <c r="D16" s="18" t="s">
        <v>16</v>
      </c>
      <c r="E16" s="26">
        <v>53956.896549999998</v>
      </c>
      <c r="F16" s="27">
        <v>158.65999999999985</v>
      </c>
      <c r="G16" s="20">
        <f t="shared" ref="G16:G22" si="2">F16*E16</f>
        <v>8560801.2066229917</v>
      </c>
      <c r="H16" s="21">
        <f>F16+'[1]7-р сар'!H16</f>
        <v>158.65999999999985</v>
      </c>
      <c r="I16" s="20">
        <f t="shared" ref="I16:I22" si="3">H16*E16</f>
        <v>8560801.2066229917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8"/>
      <c r="C17" s="19" t="s">
        <v>20</v>
      </c>
      <c r="D17" s="18" t="s">
        <v>14</v>
      </c>
      <c r="E17" s="26">
        <v>15686.274509803921</v>
      </c>
      <c r="F17" s="21"/>
      <c r="G17" s="20">
        <f t="shared" si="2"/>
        <v>0</v>
      </c>
      <c r="H17" s="21">
        <f>F17+'[1]7-р сар'!H17</f>
        <v>25</v>
      </c>
      <c r="I17" s="20">
        <f t="shared" si="3"/>
        <v>392156.86274509801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8"/>
      <c r="C18" s="19" t="s">
        <v>21</v>
      </c>
      <c r="D18" s="18" t="s">
        <v>22</v>
      </c>
      <c r="E18" s="26">
        <v>53333.333299999998</v>
      </c>
      <c r="F18" s="27"/>
      <c r="G18" s="20">
        <f t="shared" si="2"/>
        <v>0</v>
      </c>
      <c r="H18" s="21">
        <f>F18+'[1]7-р сар'!H18</f>
        <v>50</v>
      </c>
      <c r="I18" s="20">
        <f t="shared" si="3"/>
        <v>2666666.665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8"/>
      <c r="C19" s="19" t="s">
        <v>23</v>
      </c>
      <c r="D19" s="18" t="s">
        <v>22</v>
      </c>
      <c r="E19" s="26">
        <v>31011.904761904763</v>
      </c>
      <c r="F19" s="21">
        <v>20</v>
      </c>
      <c r="G19" s="20">
        <f t="shared" si="2"/>
        <v>620238.09523809527</v>
      </c>
      <c r="H19" s="21">
        <f>F19+'[1]7-р сар'!H19</f>
        <v>50</v>
      </c>
      <c r="I19" s="20">
        <f t="shared" si="3"/>
        <v>1550595.2380952381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8"/>
      <c r="C20" s="19" t="s">
        <v>24</v>
      </c>
      <c r="D20" s="18" t="s">
        <v>25</v>
      </c>
      <c r="E20" s="26">
        <v>3188.6904761904761</v>
      </c>
      <c r="F20" s="21"/>
      <c r="G20" s="20">
        <f t="shared" si="2"/>
        <v>0</v>
      </c>
      <c r="H20" s="21">
        <f>F20+'[1]7-р сар'!H20</f>
        <v>0</v>
      </c>
      <c r="I20" s="20">
        <f t="shared" si="3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8"/>
      <c r="C21" s="19" t="s">
        <v>26</v>
      </c>
      <c r="D21" s="18" t="s">
        <v>25</v>
      </c>
      <c r="E21" s="26">
        <v>2585.1190476190473</v>
      </c>
      <c r="F21" s="21"/>
      <c r="G21" s="20">
        <f t="shared" si="2"/>
        <v>0</v>
      </c>
      <c r="H21" s="21">
        <f>F21+'[1]7-р сар'!H21</f>
        <v>0</v>
      </c>
      <c r="I21" s="20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8"/>
      <c r="C22" s="19" t="s">
        <v>27</v>
      </c>
      <c r="D22" s="18" t="s">
        <v>25</v>
      </c>
      <c r="E22" s="26">
        <v>4711.0426929392397</v>
      </c>
      <c r="F22" s="21"/>
      <c r="G22" s="20">
        <f t="shared" si="2"/>
        <v>0</v>
      </c>
      <c r="H22" s="21">
        <f>F22+'[1]7-р сар'!H22</f>
        <v>0</v>
      </c>
      <c r="I22" s="20">
        <f t="shared" si="3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22" t="s">
        <v>28</v>
      </c>
      <c r="C23" s="23" t="s">
        <v>29</v>
      </c>
      <c r="D23" s="22"/>
      <c r="E23" s="24"/>
      <c r="F23" s="18"/>
      <c r="G23" s="25">
        <f>SUM(G16:G22)</f>
        <v>9181039.3018610869</v>
      </c>
      <c r="H23" s="21"/>
      <c r="I23" s="25">
        <f>SUM(I16:I22)</f>
        <v>13170219.972463328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8"/>
      <c r="C24" s="19" t="s">
        <v>30</v>
      </c>
      <c r="D24" s="28" t="s">
        <v>31</v>
      </c>
      <c r="E24" s="29">
        <v>79800</v>
      </c>
      <c r="F24" s="20"/>
      <c r="G24" s="20">
        <f t="shared" ref="G24:G27" si="4">F24*E24</f>
        <v>0</v>
      </c>
      <c r="H24" s="21">
        <f>F24+'[1]7-р сар'!H24</f>
        <v>0</v>
      </c>
      <c r="I24" s="20">
        <f t="shared" ref="I24:I27" si="5">H24*E24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8"/>
      <c r="C25" s="19" t="s">
        <v>32</v>
      </c>
      <c r="D25" s="28" t="s">
        <v>33</v>
      </c>
      <c r="E25" s="29">
        <v>30130</v>
      </c>
      <c r="F25" s="20"/>
      <c r="G25" s="20">
        <f t="shared" si="4"/>
        <v>0</v>
      </c>
      <c r="H25" s="21">
        <f>F25+'[1]7-р сар'!H25</f>
        <v>550</v>
      </c>
      <c r="I25" s="20">
        <f t="shared" si="5"/>
        <v>16571500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8"/>
      <c r="C26" s="19" t="s">
        <v>34</v>
      </c>
      <c r="D26" s="28" t="s">
        <v>33</v>
      </c>
      <c r="E26" s="29">
        <v>1200</v>
      </c>
      <c r="F26" s="20"/>
      <c r="G26" s="20">
        <f t="shared" si="4"/>
        <v>0</v>
      </c>
      <c r="H26" s="21">
        <f>F26+'[1]7-р сар'!H26</f>
        <v>0</v>
      </c>
      <c r="I26" s="20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8"/>
      <c r="C27" s="19" t="s">
        <v>35</v>
      </c>
      <c r="D27" s="28" t="s">
        <v>33</v>
      </c>
      <c r="E27" s="29">
        <v>2300</v>
      </c>
      <c r="F27" s="20"/>
      <c r="G27" s="20">
        <f t="shared" si="4"/>
        <v>0</v>
      </c>
      <c r="H27" s="21">
        <f>F27+'[1]7-р сар'!H27</f>
        <v>550</v>
      </c>
      <c r="I27" s="20">
        <f t="shared" si="5"/>
        <v>1265000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2" t="s">
        <v>36</v>
      </c>
      <c r="C28" s="23" t="s">
        <v>37</v>
      </c>
      <c r="D28" s="22"/>
      <c r="E28" s="24"/>
      <c r="F28" s="18"/>
      <c r="G28" s="25">
        <f>SUM(G24:G27)</f>
        <v>0</v>
      </c>
      <c r="H28" s="21"/>
      <c r="I28" s="25">
        <f>SUM(I24:I27)</f>
        <v>17836500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8"/>
      <c r="C29" s="19" t="s">
        <v>38</v>
      </c>
      <c r="D29" s="28" t="s">
        <v>25</v>
      </c>
      <c r="E29" s="29">
        <v>10500</v>
      </c>
      <c r="F29" s="21"/>
      <c r="G29" s="20">
        <f t="shared" ref="G29:G43" si="6">F29*E29</f>
        <v>0</v>
      </c>
      <c r="H29" s="21">
        <f>F29+'[1]7-р сар'!H29</f>
        <v>230</v>
      </c>
      <c r="I29" s="20">
        <f t="shared" ref="I29:I43" si="7">H29*E29</f>
        <v>2415000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8"/>
      <c r="C30" s="19" t="s">
        <v>39</v>
      </c>
      <c r="D30" s="28" t="s">
        <v>25</v>
      </c>
      <c r="E30" s="29">
        <v>9021</v>
      </c>
      <c r="F30" s="21">
        <v>50</v>
      </c>
      <c r="G30" s="20">
        <f t="shared" si="6"/>
        <v>451050</v>
      </c>
      <c r="H30" s="21">
        <f>F30+'[1]7-р сар'!H30</f>
        <v>120</v>
      </c>
      <c r="I30" s="20">
        <f t="shared" si="7"/>
        <v>1082520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8"/>
      <c r="C31" s="19" t="s">
        <v>40</v>
      </c>
      <c r="D31" s="28" t="s">
        <v>25</v>
      </c>
      <c r="E31" s="30">
        <v>9021.1412151067325</v>
      </c>
      <c r="F31" s="21">
        <v>150</v>
      </c>
      <c r="G31" s="20">
        <f t="shared" si="6"/>
        <v>1353171.18226601</v>
      </c>
      <c r="H31" s="21">
        <f>F31+'[1]7-р сар'!H31</f>
        <v>200</v>
      </c>
      <c r="I31" s="20">
        <f t="shared" si="7"/>
        <v>1804228.2430213464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8"/>
      <c r="C32" s="19" t="s">
        <v>41</v>
      </c>
      <c r="D32" s="28" t="s">
        <v>25</v>
      </c>
      <c r="E32" s="30">
        <v>8201.7138752052542</v>
      </c>
      <c r="F32" s="21">
        <v>50</v>
      </c>
      <c r="G32" s="20">
        <f t="shared" si="6"/>
        <v>410085.69376026269</v>
      </c>
      <c r="H32" s="21">
        <f>F32+'[1]7-р сар'!H32</f>
        <v>80</v>
      </c>
      <c r="I32" s="20">
        <f t="shared" si="7"/>
        <v>656137.11001642037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8"/>
      <c r="C33" s="19" t="s">
        <v>42</v>
      </c>
      <c r="D33" s="28" t="s">
        <v>25</v>
      </c>
      <c r="E33" s="29">
        <v>11500</v>
      </c>
      <c r="F33" s="21"/>
      <c r="G33" s="20">
        <f t="shared" si="6"/>
        <v>0</v>
      </c>
      <c r="H33" s="21">
        <f>F33+'[1]7-р сар'!H33</f>
        <v>0</v>
      </c>
      <c r="I33" s="20">
        <f t="shared" si="7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8"/>
      <c r="C34" s="19" t="s">
        <v>43</v>
      </c>
      <c r="D34" s="28" t="s">
        <v>25</v>
      </c>
      <c r="E34" s="26">
        <v>11681.547619047618</v>
      </c>
      <c r="F34" s="21"/>
      <c r="G34" s="20">
        <f t="shared" si="6"/>
        <v>0</v>
      </c>
      <c r="H34" s="21">
        <f>F34+'[1]7-р сар'!H34</f>
        <v>10</v>
      </c>
      <c r="I34" s="20">
        <f t="shared" si="7"/>
        <v>116815.47619047618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8"/>
      <c r="C35" s="19" t="s">
        <v>44</v>
      </c>
      <c r="D35" s="28" t="s">
        <v>25</v>
      </c>
      <c r="E35" s="29">
        <v>500</v>
      </c>
      <c r="F35" s="21"/>
      <c r="G35" s="20">
        <f t="shared" si="6"/>
        <v>0</v>
      </c>
      <c r="H35" s="21">
        <f>F35+'[1]7-р сар'!H35</f>
        <v>100</v>
      </c>
      <c r="I35" s="20">
        <f t="shared" si="7"/>
        <v>50000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8"/>
      <c r="C36" s="19" t="s">
        <v>45</v>
      </c>
      <c r="D36" s="28" t="s">
        <v>25</v>
      </c>
      <c r="E36" s="29">
        <v>500</v>
      </c>
      <c r="F36" s="21"/>
      <c r="G36" s="20">
        <f t="shared" si="6"/>
        <v>0</v>
      </c>
      <c r="H36" s="21">
        <f>F36+'[1]7-р сар'!H36</f>
        <v>5</v>
      </c>
      <c r="I36" s="20">
        <f t="shared" si="7"/>
        <v>2500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8"/>
      <c r="C37" s="19" t="s">
        <v>46</v>
      </c>
      <c r="D37" s="28" t="s">
        <v>25</v>
      </c>
      <c r="E37" s="29">
        <v>8202</v>
      </c>
      <c r="F37" s="21"/>
      <c r="G37" s="20">
        <f t="shared" si="6"/>
        <v>0</v>
      </c>
      <c r="H37" s="21">
        <f>F37+'[1]7-р сар'!H37</f>
        <v>5</v>
      </c>
      <c r="I37" s="20">
        <f t="shared" si="7"/>
        <v>41010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8"/>
      <c r="C38" s="19" t="s">
        <v>47</v>
      </c>
      <c r="D38" s="28" t="s">
        <v>25</v>
      </c>
      <c r="E38" s="29">
        <v>12000</v>
      </c>
      <c r="F38" s="21"/>
      <c r="G38" s="20">
        <f t="shared" si="6"/>
        <v>0</v>
      </c>
      <c r="H38" s="21">
        <f>F38+'[1]7-р сар'!H38</f>
        <v>0</v>
      </c>
      <c r="I38" s="20">
        <f t="shared" si="7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8"/>
      <c r="C39" s="19" t="s">
        <v>48</v>
      </c>
      <c r="D39" s="28" t="s">
        <v>25</v>
      </c>
      <c r="E39" s="29">
        <v>5500</v>
      </c>
      <c r="F39" s="21"/>
      <c r="G39" s="20">
        <f t="shared" si="6"/>
        <v>0</v>
      </c>
      <c r="H39" s="21">
        <f>F39+'[1]7-р сар'!H39</f>
        <v>0</v>
      </c>
      <c r="I39" s="20">
        <f t="shared" si="7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8"/>
      <c r="C40" s="19" t="s">
        <v>49</v>
      </c>
      <c r="D40" s="28" t="s">
        <v>25</v>
      </c>
      <c r="E40" s="26">
        <v>3466.6666666666665</v>
      </c>
      <c r="F40" s="21"/>
      <c r="G40" s="20">
        <f t="shared" si="6"/>
        <v>0</v>
      </c>
      <c r="H40" s="21">
        <f>F40+'[1]7-р сар'!H40</f>
        <v>0</v>
      </c>
      <c r="I40" s="20">
        <f t="shared" si="7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8"/>
      <c r="C41" s="19" t="s">
        <v>50</v>
      </c>
      <c r="D41" s="28" t="s">
        <v>25</v>
      </c>
      <c r="E41" s="20">
        <v>25000</v>
      </c>
      <c r="F41" s="21"/>
      <c r="G41" s="20">
        <f t="shared" si="6"/>
        <v>0</v>
      </c>
      <c r="H41" s="21">
        <f>F41+'[1]7-р сар'!H41</f>
        <v>0</v>
      </c>
      <c r="I41" s="20">
        <f t="shared" si="7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8"/>
      <c r="C42" s="19" t="s">
        <v>51</v>
      </c>
      <c r="D42" s="28" t="s">
        <v>25</v>
      </c>
      <c r="E42" s="20">
        <v>86966</v>
      </c>
      <c r="F42" s="21"/>
      <c r="G42" s="20">
        <f t="shared" si="6"/>
        <v>0</v>
      </c>
      <c r="H42" s="21">
        <f>F42+'[1]7-р сар'!H42</f>
        <v>0</v>
      </c>
      <c r="I42" s="20">
        <f t="shared" si="7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8"/>
      <c r="C43" s="19" t="s">
        <v>52</v>
      </c>
      <c r="D43" s="28" t="s">
        <v>25</v>
      </c>
      <c r="E43" s="20">
        <v>3000</v>
      </c>
      <c r="F43" s="21"/>
      <c r="G43" s="20">
        <f t="shared" si="6"/>
        <v>0</v>
      </c>
      <c r="H43" s="21">
        <f>F43+'[1]7-р сар'!H43</f>
        <v>0</v>
      </c>
      <c r="I43" s="20">
        <f t="shared" si="7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2" t="s">
        <v>53</v>
      </c>
      <c r="C44" s="23" t="s">
        <v>54</v>
      </c>
      <c r="D44" s="22"/>
      <c r="E44" s="24"/>
      <c r="F44" s="18"/>
      <c r="G44" s="25">
        <f>SUM(G29:G43)</f>
        <v>2214306.8760262728</v>
      </c>
      <c r="H44" s="21"/>
      <c r="I44" s="25">
        <f>SUM(I29:I43)</f>
        <v>6168210.8292282429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2" t="s">
        <v>55</v>
      </c>
      <c r="C45" s="23" t="s">
        <v>56</v>
      </c>
      <c r="D45" s="22"/>
      <c r="E45" s="24"/>
      <c r="F45" s="18"/>
      <c r="G45" s="25">
        <f>+G23+G44+G28</f>
        <v>11395346.17788736</v>
      </c>
      <c r="H45" s="21"/>
      <c r="I45" s="25">
        <f>+I23+I44+I28</f>
        <v>37174930.801691569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8"/>
      <c r="C46" s="19" t="s">
        <v>57</v>
      </c>
      <c r="D46" s="28" t="s">
        <v>14</v>
      </c>
      <c r="E46" s="29">
        <v>10440</v>
      </c>
      <c r="F46" s="21">
        <v>750</v>
      </c>
      <c r="G46" s="20">
        <f t="shared" ref="G46:G48" si="8">F46*E46</f>
        <v>7830000</v>
      </c>
      <c r="H46" s="21">
        <f>F46+'[1]7-р сар'!H46</f>
        <v>2250</v>
      </c>
      <c r="I46" s="20">
        <f t="shared" ref="I46:I48" si="9">H46*E46</f>
        <v>23490000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8"/>
      <c r="C47" s="31" t="s">
        <v>58</v>
      </c>
      <c r="D47" s="28" t="s">
        <v>59</v>
      </c>
      <c r="E47" s="30">
        <v>1248666.666</v>
      </c>
      <c r="F47" s="21"/>
      <c r="G47" s="20">
        <f t="shared" si="8"/>
        <v>0</v>
      </c>
      <c r="H47" s="21">
        <f>F47+'[1]7-р сар'!H47</f>
        <v>56.7</v>
      </c>
      <c r="I47" s="20">
        <f t="shared" si="9"/>
        <v>70799399.962200001</v>
      </c>
      <c r="J47" s="1"/>
      <c r="K47" s="1"/>
      <c r="L47" s="1"/>
      <c r="M47" s="3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8"/>
      <c r="C48" s="19" t="s">
        <v>60</v>
      </c>
      <c r="D48" s="28" t="s">
        <v>61</v>
      </c>
      <c r="E48" s="29">
        <v>1500000</v>
      </c>
      <c r="F48" s="21"/>
      <c r="G48" s="20">
        <f t="shared" si="8"/>
        <v>0</v>
      </c>
      <c r="H48" s="21">
        <f>F48+'[1]7-р сар'!H48</f>
        <v>0</v>
      </c>
      <c r="I48" s="20">
        <f t="shared" si="9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2" t="s">
        <v>62</v>
      </c>
      <c r="C49" s="23" t="s">
        <v>12</v>
      </c>
      <c r="D49" s="33"/>
      <c r="E49" s="25"/>
      <c r="F49" s="18"/>
      <c r="G49" s="25">
        <f>SUM(G46:G48)</f>
        <v>7830000</v>
      </c>
      <c r="H49" s="21"/>
      <c r="I49" s="25">
        <f>SUM(I46:I48)</f>
        <v>94289399.962200001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8"/>
      <c r="C50" s="19" t="s">
        <v>63</v>
      </c>
      <c r="D50" s="18" t="s">
        <v>64</v>
      </c>
      <c r="E50" s="20">
        <v>630</v>
      </c>
      <c r="F50" s="21">
        <v>1000</v>
      </c>
      <c r="G50" s="20">
        <f t="shared" ref="G50:G53" si="10">F50*E50</f>
        <v>630000</v>
      </c>
      <c r="H50" s="21">
        <f>F50+'[1]7-р сар'!H50</f>
        <v>3000</v>
      </c>
      <c r="I50" s="20">
        <f t="shared" ref="I50:I53" si="11">H50*E50</f>
        <v>1890000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8"/>
      <c r="C51" s="19" t="s">
        <v>65</v>
      </c>
      <c r="D51" s="18" t="s">
        <v>64</v>
      </c>
      <c r="E51" s="20">
        <v>630</v>
      </c>
      <c r="F51" s="21">
        <v>2500</v>
      </c>
      <c r="G51" s="20">
        <f t="shared" si="10"/>
        <v>1575000</v>
      </c>
      <c r="H51" s="21">
        <f>F51+'[1]7-р сар'!H51</f>
        <v>7500</v>
      </c>
      <c r="I51" s="20">
        <f t="shared" si="11"/>
        <v>4725000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8"/>
      <c r="C52" s="19" t="s">
        <v>66</v>
      </c>
      <c r="D52" s="18" t="s">
        <v>64</v>
      </c>
      <c r="E52" s="20">
        <v>750</v>
      </c>
      <c r="F52" s="21">
        <v>3000</v>
      </c>
      <c r="G52" s="20">
        <f t="shared" si="10"/>
        <v>2250000</v>
      </c>
      <c r="H52" s="21">
        <f>F52+'[1]7-р сар'!H52</f>
        <v>11000</v>
      </c>
      <c r="I52" s="20">
        <f t="shared" si="11"/>
        <v>8250000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8"/>
      <c r="C53" s="19" t="s">
        <v>67</v>
      </c>
      <c r="D53" s="28" t="s">
        <v>68</v>
      </c>
      <c r="E53" s="29">
        <v>160000</v>
      </c>
      <c r="F53" s="21">
        <v>40</v>
      </c>
      <c r="G53" s="20">
        <f t="shared" si="10"/>
        <v>6400000</v>
      </c>
      <c r="H53" s="21">
        <f>F53+'[1]7-р сар'!H53</f>
        <v>40</v>
      </c>
      <c r="I53" s="20">
        <f t="shared" si="11"/>
        <v>6400000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2" t="s">
        <v>69</v>
      </c>
      <c r="C54" s="23" t="s">
        <v>70</v>
      </c>
      <c r="D54" s="22"/>
      <c r="E54" s="25"/>
      <c r="F54" s="18"/>
      <c r="G54" s="25">
        <f>SUM(G50:G53)</f>
        <v>10855000</v>
      </c>
      <c r="H54" s="21"/>
      <c r="I54" s="25">
        <f>SUM(I50:I53)</f>
        <v>21265000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2" t="s">
        <v>71</v>
      </c>
      <c r="C55" s="23" t="s">
        <v>72</v>
      </c>
      <c r="D55" s="22"/>
      <c r="E55" s="25"/>
      <c r="F55" s="18"/>
      <c r="G55" s="25">
        <f>+G45+G49+G54+G15</f>
        <v>30080346.177887358</v>
      </c>
      <c r="H55" s="21"/>
      <c r="I55" s="25">
        <f>+I45+I49+I54+I15</f>
        <v>154098080.76389158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8"/>
      <c r="C56" s="19" t="s">
        <v>73</v>
      </c>
      <c r="D56" s="20" t="s">
        <v>64</v>
      </c>
      <c r="E56" s="20">
        <v>50000</v>
      </c>
      <c r="F56" s="21"/>
      <c r="G56" s="20">
        <f t="shared" ref="G56:G57" si="12">F56*E56</f>
        <v>0</v>
      </c>
      <c r="H56" s="21">
        <f>F56+'[1]7-р сар'!H56</f>
        <v>800</v>
      </c>
      <c r="I56" s="20">
        <f t="shared" ref="I56:I57" si="13">H56*E56</f>
        <v>40000000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8"/>
      <c r="C57" s="19" t="s">
        <v>74</v>
      </c>
      <c r="D57" s="20" t="s">
        <v>64</v>
      </c>
      <c r="E57" s="20">
        <v>400000</v>
      </c>
      <c r="F57" s="21">
        <v>20</v>
      </c>
      <c r="G57" s="20">
        <f>F57*1000000</f>
        <v>20000000</v>
      </c>
      <c r="H57" s="21">
        <f>F57+'[1]7-р сар'!H57</f>
        <v>20</v>
      </c>
      <c r="I57" s="20">
        <f>H57*1000000</f>
        <v>20000000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2" t="s">
        <v>75</v>
      </c>
      <c r="C58" s="23" t="s">
        <v>76</v>
      </c>
      <c r="D58" s="22"/>
      <c r="E58" s="25"/>
      <c r="F58" s="18"/>
      <c r="G58" s="25">
        <f>SUM(G56:G57)</f>
        <v>20000000</v>
      </c>
      <c r="H58" s="21"/>
      <c r="I58" s="25">
        <f>SUM(I56:I57)</f>
        <v>60000000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x14ac:dyDescent="0.25">
      <c r="A59" s="1"/>
      <c r="B59" s="18"/>
      <c r="C59" s="34" t="s">
        <v>77</v>
      </c>
      <c r="D59" s="28" t="s">
        <v>78</v>
      </c>
      <c r="E59" s="29">
        <v>5000</v>
      </c>
      <c r="F59" s="21"/>
      <c r="G59" s="20">
        <f t="shared" ref="G59:G78" si="14">F59*E59</f>
        <v>0</v>
      </c>
      <c r="H59" s="21">
        <f>F59+'[1]7-р сар'!H59</f>
        <v>0</v>
      </c>
      <c r="I59" s="20">
        <f t="shared" ref="I59:I78" si="15">H59*E59</f>
        <v>0</v>
      </c>
      <c r="J59" s="3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x14ac:dyDescent="0.25">
      <c r="A60" s="1"/>
      <c r="B60" s="18"/>
      <c r="C60" s="34" t="s">
        <v>79</v>
      </c>
      <c r="D60" s="28" t="s">
        <v>78</v>
      </c>
      <c r="E60" s="29">
        <v>6000</v>
      </c>
      <c r="F60" s="21">
        <f>H31</f>
        <v>200</v>
      </c>
      <c r="G60" s="20">
        <f t="shared" si="14"/>
        <v>1200000</v>
      </c>
      <c r="H60" s="21">
        <f>F60+'[1]7-р сар'!H60</f>
        <v>200</v>
      </c>
      <c r="I60" s="20">
        <f t="shared" si="15"/>
        <v>1200000</v>
      </c>
      <c r="J60" s="3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8"/>
      <c r="C61" s="34" t="s">
        <v>80</v>
      </c>
      <c r="D61" s="28" t="s">
        <v>78</v>
      </c>
      <c r="E61" s="29">
        <v>9000</v>
      </c>
      <c r="F61" s="21">
        <f>H32</f>
        <v>80</v>
      </c>
      <c r="G61" s="20">
        <f t="shared" si="14"/>
        <v>720000</v>
      </c>
      <c r="H61" s="21">
        <f>F61+'[1]7-р сар'!H61</f>
        <v>80</v>
      </c>
      <c r="I61" s="20">
        <f t="shared" si="15"/>
        <v>720000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8"/>
      <c r="C62" s="34" t="s">
        <v>81</v>
      </c>
      <c r="D62" s="28" t="s">
        <v>78</v>
      </c>
      <c r="E62" s="29">
        <v>27000</v>
      </c>
      <c r="F62" s="21">
        <f>H29+H37</f>
        <v>235</v>
      </c>
      <c r="G62" s="20">
        <f t="shared" si="14"/>
        <v>6345000</v>
      </c>
      <c r="H62" s="21">
        <f>F62+'[1]7-р сар'!H62</f>
        <v>235</v>
      </c>
      <c r="I62" s="20">
        <f t="shared" si="15"/>
        <v>6345000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8"/>
      <c r="C63" s="34" t="s">
        <v>82</v>
      </c>
      <c r="D63" s="28" t="s">
        <v>78</v>
      </c>
      <c r="E63" s="29">
        <v>25000</v>
      </c>
      <c r="F63" s="21"/>
      <c r="G63" s="20">
        <f t="shared" si="14"/>
        <v>0</v>
      </c>
      <c r="H63" s="21">
        <f>F63+'[1]7-р сар'!H63</f>
        <v>0</v>
      </c>
      <c r="I63" s="20">
        <f t="shared" si="15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8"/>
      <c r="C64" s="34" t="s">
        <v>83</v>
      </c>
      <c r="D64" s="28" t="s">
        <v>78</v>
      </c>
      <c r="E64" s="29">
        <v>35000</v>
      </c>
      <c r="F64" s="21"/>
      <c r="G64" s="20">
        <f t="shared" si="14"/>
        <v>0</v>
      </c>
      <c r="H64" s="21">
        <f>F64+'[1]7-р сар'!H64</f>
        <v>0</v>
      </c>
      <c r="I64" s="20">
        <f t="shared" si="15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8"/>
      <c r="C65" s="34" t="s">
        <v>84</v>
      </c>
      <c r="D65" s="28" t="s">
        <v>78</v>
      </c>
      <c r="E65" s="29">
        <v>20000</v>
      </c>
      <c r="F65" s="21">
        <f>H29+H31+H32</f>
        <v>510</v>
      </c>
      <c r="G65" s="20">
        <f t="shared" si="14"/>
        <v>10200000</v>
      </c>
      <c r="H65" s="21">
        <f>F65+'[1]7-р сар'!H65</f>
        <v>510</v>
      </c>
      <c r="I65" s="20">
        <f t="shared" si="15"/>
        <v>10200000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8"/>
      <c r="C66" s="34" t="s">
        <v>85</v>
      </c>
      <c r="D66" s="28" t="s">
        <v>78</v>
      </c>
      <c r="E66" s="29">
        <v>30000</v>
      </c>
      <c r="F66" s="21"/>
      <c r="G66" s="20">
        <f t="shared" si="14"/>
        <v>0</v>
      </c>
      <c r="H66" s="21">
        <f>F66+'[1]7-р сар'!H66</f>
        <v>0</v>
      </c>
      <c r="I66" s="20">
        <f t="shared" si="15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8"/>
      <c r="C67" s="34" t="s">
        <v>86</v>
      </c>
      <c r="D67" s="28" t="s">
        <v>78</v>
      </c>
      <c r="E67" s="29">
        <v>10000</v>
      </c>
      <c r="F67" s="21"/>
      <c r="G67" s="20">
        <f t="shared" si="14"/>
        <v>0</v>
      </c>
      <c r="H67" s="21">
        <f>F67+'[1]7-р сар'!H67</f>
        <v>0</v>
      </c>
      <c r="I67" s="20">
        <f t="shared" si="15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8"/>
      <c r="C68" s="34" t="s">
        <v>87</v>
      </c>
      <c r="D68" s="28" t="s">
        <v>78</v>
      </c>
      <c r="E68" s="29">
        <v>10000</v>
      </c>
      <c r="F68" s="21"/>
      <c r="G68" s="20">
        <f t="shared" si="14"/>
        <v>0</v>
      </c>
      <c r="H68" s="21">
        <f>F68+'[1]7-р сар'!H68</f>
        <v>0</v>
      </c>
      <c r="I68" s="20">
        <f t="shared" si="15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8"/>
      <c r="C69" s="34" t="s">
        <v>88</v>
      </c>
      <c r="D69" s="28" t="s">
        <v>78</v>
      </c>
      <c r="E69" s="29">
        <v>10000</v>
      </c>
      <c r="F69" s="21"/>
      <c r="G69" s="20">
        <f t="shared" si="14"/>
        <v>0</v>
      </c>
      <c r="H69" s="21">
        <f>F69+'[1]7-р сар'!H69</f>
        <v>0</v>
      </c>
      <c r="I69" s="20">
        <f t="shared" si="15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8"/>
      <c r="C70" s="19" t="s">
        <v>89</v>
      </c>
      <c r="D70" s="28" t="s">
        <v>78</v>
      </c>
      <c r="E70" s="29">
        <v>31000</v>
      </c>
      <c r="F70" s="21"/>
      <c r="G70" s="20">
        <f t="shared" si="14"/>
        <v>0</v>
      </c>
      <c r="H70" s="21">
        <f>F70+'[1]7-р сар'!H70</f>
        <v>0</v>
      </c>
      <c r="I70" s="20">
        <f t="shared" si="15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8"/>
      <c r="C71" s="19" t="s">
        <v>90</v>
      </c>
      <c r="D71" s="28" t="s">
        <v>78</v>
      </c>
      <c r="E71" s="29">
        <v>60000</v>
      </c>
      <c r="F71" s="21"/>
      <c r="G71" s="20">
        <f t="shared" si="14"/>
        <v>0</v>
      </c>
      <c r="H71" s="21">
        <f>F71+'[1]7-р сар'!H71</f>
        <v>0</v>
      </c>
      <c r="I71" s="20">
        <f t="shared" si="15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8"/>
      <c r="C72" s="35" t="s">
        <v>91</v>
      </c>
      <c r="D72" s="28" t="s">
        <v>78</v>
      </c>
      <c r="E72" s="29">
        <v>16000</v>
      </c>
      <c r="F72" s="21">
        <f>H35</f>
        <v>100</v>
      </c>
      <c r="G72" s="20">
        <f t="shared" si="14"/>
        <v>1600000</v>
      </c>
      <c r="H72" s="21">
        <f>F72+'[1]7-р сар'!H72</f>
        <v>100</v>
      </c>
      <c r="I72" s="20">
        <f t="shared" si="15"/>
        <v>1600000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8"/>
      <c r="C73" s="35" t="s">
        <v>92</v>
      </c>
      <c r="D73" s="28" t="s">
        <v>78</v>
      </c>
      <c r="E73" s="29">
        <v>36000</v>
      </c>
      <c r="F73" s="21">
        <f>H35</f>
        <v>100</v>
      </c>
      <c r="G73" s="20">
        <f t="shared" si="14"/>
        <v>3600000</v>
      </c>
      <c r="H73" s="21">
        <f>F73+'[1]7-р сар'!H73</f>
        <v>100</v>
      </c>
      <c r="I73" s="20">
        <f t="shared" si="15"/>
        <v>3600000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8"/>
      <c r="C74" s="35" t="s">
        <v>93</v>
      </c>
      <c r="D74" s="28" t="s">
        <v>78</v>
      </c>
      <c r="E74" s="29">
        <v>36000</v>
      </c>
      <c r="F74" s="21"/>
      <c r="G74" s="20">
        <f t="shared" si="14"/>
        <v>0</v>
      </c>
      <c r="H74" s="21">
        <f>F74+'[1]7-р сар'!H74</f>
        <v>0</v>
      </c>
      <c r="I74" s="20">
        <f t="shared" si="15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8"/>
      <c r="C75" s="35" t="s">
        <v>94</v>
      </c>
      <c r="D75" s="28" t="s">
        <v>78</v>
      </c>
      <c r="E75" s="29">
        <v>16000</v>
      </c>
      <c r="F75" s="21"/>
      <c r="G75" s="20">
        <f t="shared" si="14"/>
        <v>0</v>
      </c>
      <c r="H75" s="21">
        <f>F75+'[1]7-р сар'!H75</f>
        <v>0</v>
      </c>
      <c r="I75" s="20">
        <f t="shared" si="15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8"/>
      <c r="C76" s="19" t="s">
        <v>95</v>
      </c>
      <c r="D76" s="28" t="s">
        <v>78</v>
      </c>
      <c r="E76" s="29">
        <v>70000</v>
      </c>
      <c r="F76" s="21"/>
      <c r="G76" s="20">
        <f t="shared" si="14"/>
        <v>0</v>
      </c>
      <c r="H76" s="21">
        <f>F76+'[1]7-р сар'!H76</f>
        <v>0</v>
      </c>
      <c r="I76" s="20">
        <f t="shared" si="15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8"/>
      <c r="C77" s="19" t="s">
        <v>96</v>
      </c>
      <c r="D77" s="28" t="s">
        <v>78</v>
      </c>
      <c r="E77" s="29">
        <v>110000</v>
      </c>
      <c r="F77" s="21"/>
      <c r="G77" s="20">
        <f t="shared" si="14"/>
        <v>0</v>
      </c>
      <c r="H77" s="21">
        <f>F77+'[1]7-р сар'!H77</f>
        <v>0</v>
      </c>
      <c r="I77" s="20">
        <f t="shared" si="15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8"/>
      <c r="C78" s="19" t="s">
        <v>97</v>
      </c>
      <c r="D78" s="28" t="s">
        <v>78</v>
      </c>
      <c r="E78" s="29">
        <v>2000000</v>
      </c>
      <c r="F78" s="21">
        <f>H33</f>
        <v>0</v>
      </c>
      <c r="G78" s="20">
        <f t="shared" si="14"/>
        <v>0</v>
      </c>
      <c r="H78" s="21">
        <f>F78+'[1]7-р сар'!H78</f>
        <v>0</v>
      </c>
      <c r="I78" s="20">
        <f t="shared" si="15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22" t="s">
        <v>98</v>
      </c>
      <c r="C79" s="23" t="s">
        <v>99</v>
      </c>
      <c r="D79" s="22"/>
      <c r="E79" s="25"/>
      <c r="F79" s="18"/>
      <c r="G79" s="25">
        <f>SUM(G59:G78)</f>
        <v>23665000</v>
      </c>
      <c r="H79" s="21"/>
      <c r="I79" s="25">
        <f>SUM(I59:I78)</f>
        <v>23665000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8"/>
      <c r="C80" s="19" t="s">
        <v>100</v>
      </c>
      <c r="D80" s="28" t="s">
        <v>25</v>
      </c>
      <c r="E80" s="30">
        <v>105795.82</v>
      </c>
      <c r="F80" s="18"/>
      <c r="G80" s="20">
        <f t="shared" ref="G80:G82" si="16">F80*E80</f>
        <v>0</v>
      </c>
      <c r="H80" s="21">
        <f>F80+'[1]7-р сар'!H80</f>
        <v>0</v>
      </c>
      <c r="I80" s="20">
        <f t="shared" ref="I80:I82" si="17">H80*E80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8"/>
      <c r="C81" s="19" t="s">
        <v>101</v>
      </c>
      <c r="D81" s="28" t="s">
        <v>102</v>
      </c>
      <c r="E81" s="29">
        <v>600000</v>
      </c>
      <c r="F81" s="21"/>
      <c r="G81" s="20">
        <f t="shared" si="16"/>
        <v>0</v>
      </c>
      <c r="H81" s="21">
        <f>F81+'[1]7-р сар'!H81</f>
        <v>1</v>
      </c>
      <c r="I81" s="20">
        <f t="shared" si="17"/>
        <v>600000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8"/>
      <c r="C82" s="19" t="s">
        <v>103</v>
      </c>
      <c r="D82" s="28" t="s">
        <v>104</v>
      </c>
      <c r="E82" s="29">
        <v>900000</v>
      </c>
      <c r="F82" s="21">
        <v>1</v>
      </c>
      <c r="G82" s="20">
        <f t="shared" si="16"/>
        <v>900000</v>
      </c>
      <c r="H82" s="21">
        <f>F82+'[1]7-р сар'!H82</f>
        <v>8</v>
      </c>
      <c r="I82" s="20">
        <f t="shared" si="17"/>
        <v>7200000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2" t="s">
        <v>105</v>
      </c>
      <c r="C83" s="23" t="s">
        <v>106</v>
      </c>
      <c r="D83" s="22"/>
      <c r="E83" s="24"/>
      <c r="F83" s="18"/>
      <c r="G83" s="25">
        <f>SUM(G80:G82)</f>
        <v>900000</v>
      </c>
      <c r="H83" s="18"/>
      <c r="I83" s="25">
        <f>SUM(I80:I82)</f>
        <v>7800000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22" t="s">
        <v>107</v>
      </c>
      <c r="C84" s="23" t="s">
        <v>108</v>
      </c>
      <c r="D84" s="22"/>
      <c r="E84" s="24"/>
      <c r="F84" s="18"/>
      <c r="G84" s="25">
        <f>+G83+G79+G58</f>
        <v>44565000</v>
      </c>
      <c r="H84" s="18"/>
      <c r="I84" s="25">
        <f>+I83+I79+I58</f>
        <v>91465000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2" t="s">
        <v>109</v>
      </c>
      <c r="C85" s="36" t="s">
        <v>110</v>
      </c>
      <c r="D85" s="22"/>
      <c r="E85" s="24"/>
      <c r="F85" s="18"/>
      <c r="G85" s="25">
        <f>+G55+G84</f>
        <v>74645346.17788735</v>
      </c>
      <c r="H85" s="18"/>
      <c r="I85" s="25">
        <f>+I55+I84</f>
        <v>245563080.76389158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2" t="s">
        <v>111</v>
      </c>
      <c r="C86" s="23" t="s">
        <v>112</v>
      </c>
      <c r="D86" s="22"/>
      <c r="E86" s="24"/>
      <c r="F86" s="18"/>
      <c r="G86" s="37"/>
      <c r="H86" s="18"/>
      <c r="I86" s="25">
        <f>'[1]5-р сар'!I86+'[1]6-р сар'!G86</f>
        <v>12129951.719719799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6" ht="14.25" customHeight="1" x14ac:dyDescent="0.25">
      <c r="A87" s="1"/>
      <c r="B87" s="22" t="s">
        <v>113</v>
      </c>
      <c r="C87" s="23" t="s">
        <v>114</v>
      </c>
      <c r="D87" s="22"/>
      <c r="E87" s="24"/>
      <c r="F87" s="18"/>
      <c r="G87" s="25"/>
      <c r="H87" s="38"/>
      <c r="I87" s="2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6" ht="14.25" customHeight="1" x14ac:dyDescent="0.25">
      <c r="A88" s="1"/>
      <c r="B88" s="33" t="s">
        <v>115</v>
      </c>
      <c r="C88" s="23" t="s">
        <v>116</v>
      </c>
      <c r="D88" s="22"/>
      <c r="E88" s="24"/>
      <c r="F88" s="18"/>
      <c r="G88" s="25">
        <f>+G85+G86+G87</f>
        <v>74645346.17788735</v>
      </c>
      <c r="H88" s="38"/>
      <c r="I88" s="25">
        <f>+I85+I86+I87</f>
        <v>257693032.48361138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6" ht="14.25" customHeight="1" x14ac:dyDescent="0.25">
      <c r="A89" s="1"/>
      <c r="B89" s="1"/>
      <c r="C89" s="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6" ht="14.25" customHeight="1" x14ac:dyDescent="0.25">
      <c r="A90" s="1"/>
      <c r="B90" s="1"/>
      <c r="C90" s="39" t="s">
        <v>117</v>
      </c>
      <c r="D90" s="40"/>
      <c r="E90" s="40"/>
      <c r="F90" s="40"/>
      <c r="G90" s="40"/>
      <c r="H90" s="40"/>
      <c r="I90" s="4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6" ht="14.25" customHeight="1" x14ac:dyDescent="0.25">
      <c r="A91" s="1"/>
      <c r="B91" s="1"/>
      <c r="C91" s="40" t="s">
        <v>118</v>
      </c>
      <c r="D91" s="40"/>
      <c r="E91" s="40"/>
      <c r="F91" s="40"/>
      <c r="G91" s="40" t="s">
        <v>119</v>
      </c>
      <c r="H91" s="40"/>
      <c r="I91" s="4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40" t="s">
        <v>120</v>
      </c>
      <c r="D92" s="40"/>
      <c r="E92" s="40"/>
      <c r="F92" s="40"/>
      <c r="G92" s="40" t="s">
        <v>119</v>
      </c>
      <c r="H92" s="4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40" t="s">
        <v>121</v>
      </c>
      <c r="D93" s="40"/>
      <c r="E93" s="40"/>
      <c r="F93" s="40"/>
      <c r="G93" s="40" t="s">
        <v>122</v>
      </c>
      <c r="H93" s="4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40"/>
      <c r="D94" s="40"/>
      <c r="E94" s="40"/>
      <c r="F94" s="40"/>
      <c r="G94" s="40"/>
      <c r="H94" s="4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39" t="s">
        <v>123</v>
      </c>
      <c r="D95" s="40"/>
      <c r="E95" s="40"/>
      <c r="F95" s="40"/>
      <c r="G95" s="40"/>
      <c r="H95" s="4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40" t="s">
        <v>124</v>
      </c>
      <c r="D96" s="40"/>
      <c r="E96" s="40"/>
      <c r="F96" s="40"/>
      <c r="G96" s="40" t="s">
        <v>125</v>
      </c>
      <c r="H96" s="4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40" t="s">
        <v>126</v>
      </c>
      <c r="D97" s="40"/>
      <c r="E97" s="40"/>
      <c r="F97" s="40"/>
      <c r="G97" s="40"/>
      <c r="H97" s="4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40"/>
      <c r="D98" s="40"/>
      <c r="E98" s="40"/>
      <c r="F98" s="40"/>
      <c r="G98" s="40"/>
      <c r="H98" s="4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39" t="s">
        <v>127</v>
      </c>
      <c r="D99" s="40"/>
      <c r="E99" s="40"/>
      <c r="F99" s="40"/>
      <c r="G99" s="40"/>
      <c r="H99" s="4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40" t="s">
        <v>128</v>
      </c>
      <c r="D100" s="40"/>
      <c r="E100" s="40"/>
      <c r="F100" s="40"/>
      <c r="G100" s="40"/>
      <c r="H100" s="4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40" t="s">
        <v>129</v>
      </c>
      <c r="D101" s="40"/>
      <c r="E101" s="40"/>
      <c r="F101" s="40"/>
      <c r="G101" s="40" t="s">
        <v>130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4:I4"/>
    <mergeCell ref="B6:I6"/>
    <mergeCell ref="B10:B11"/>
    <mergeCell ref="C10:C11"/>
    <mergeCell ref="D10:D11"/>
    <mergeCell ref="E10:E11"/>
    <mergeCell ref="F10:G10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8-р сар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dellpc</dc:creator>
  <cp:lastModifiedBy>dellpc</cp:lastModifiedBy>
  <dcterms:created xsi:type="dcterms:W3CDTF">2024-06-02T20:10:33Z</dcterms:created>
  <dcterms:modified xsi:type="dcterms:W3CDTF">2024-06-02T20:11:41Z</dcterms:modified>
</cp:coreProperties>
</file>