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D13C865-3456-4699-B220-94B45384E8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50" i="1" l="1"/>
  <c r="F50" i="1"/>
  <c r="F76" i="1" s="1"/>
  <c r="F77" i="1" s="1"/>
  <c r="H42" i="1"/>
  <c r="F42" i="1"/>
  <c r="H76" i="1"/>
  <c r="F79" i="1" l="1"/>
  <c r="H79" i="1"/>
  <c r="H80" i="1" s="1"/>
  <c r="H77" i="1"/>
  <c r="F75" i="1"/>
  <c r="H75" i="1"/>
  <c r="H74" i="1"/>
  <c r="H73" i="1"/>
  <c r="H72" i="1"/>
  <c r="H71" i="1"/>
  <c r="H70" i="1"/>
  <c r="H69" i="1"/>
  <c r="H68" i="1"/>
  <c r="H67" i="1"/>
  <c r="H66" i="1"/>
  <c r="H65" i="1"/>
  <c r="H64" i="1"/>
  <c r="H43" i="1"/>
  <c r="H40" i="1"/>
  <c r="H39" i="1"/>
  <c r="H37" i="1"/>
  <c r="H29" i="1"/>
  <c r="H33" i="1"/>
  <c r="H35" i="1"/>
  <c r="H34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46" i="1"/>
  <c r="G46" i="1"/>
  <c r="H81" i="1" l="1"/>
  <c r="F80" i="1"/>
  <c r="F81" i="1" s="1"/>
  <c r="I81" i="1" s="1"/>
  <c r="H57" i="1"/>
  <c r="H58" i="1"/>
  <c r="H59" i="1"/>
  <c r="H60" i="1"/>
  <c r="F57" i="1"/>
  <c r="F58" i="1"/>
  <c r="F59" i="1"/>
  <c r="F60" i="1"/>
  <c r="F67" i="1"/>
  <c r="F68" i="1"/>
  <c r="F73" i="1"/>
  <c r="F74" i="1"/>
  <c r="F65" i="1"/>
  <c r="F22" i="1"/>
  <c r="F28" i="1"/>
  <c r="F27" i="1"/>
  <c r="F19" i="1"/>
  <c r="G52" i="1" l="1"/>
  <c r="F44" i="1"/>
  <c r="F45" i="1"/>
  <c r="F46" i="1"/>
  <c r="F47" i="1"/>
  <c r="F48" i="1"/>
  <c r="F43" i="1"/>
  <c r="G66" i="1"/>
  <c r="G56" i="1"/>
  <c r="G51" i="1"/>
  <c r="G49" i="1"/>
  <c r="G48" i="1"/>
  <c r="G47" i="1"/>
  <c r="G45" i="1"/>
  <c r="G44" i="1"/>
  <c r="G43" i="1"/>
  <c r="G40" i="1"/>
  <c r="G32" i="1" l="1"/>
  <c r="G31" i="1"/>
  <c r="G30" i="1"/>
  <c r="G16" i="1"/>
  <c r="F69" i="1" l="1"/>
  <c r="F70" i="1"/>
  <c r="F71" i="1"/>
  <c r="F72" i="1"/>
  <c r="F49" i="1"/>
  <c r="F26" i="1" l="1"/>
  <c r="F23" i="1"/>
  <c r="G69" i="1" l="1"/>
  <c r="G21" i="1"/>
  <c r="G20" i="1"/>
  <c r="H44" i="1"/>
  <c r="H45" i="1"/>
  <c r="H47" i="1"/>
  <c r="H48" i="1"/>
  <c r="H49" i="1"/>
  <c r="G61" i="1" l="1"/>
  <c r="F21" i="1"/>
  <c r="G62" i="1" l="1"/>
  <c r="G25" i="1"/>
  <c r="G24" i="1"/>
  <c r="H61" i="1" l="1"/>
  <c r="H62" i="1"/>
  <c r="H63" i="1"/>
  <c r="F61" i="1"/>
  <c r="F62" i="1"/>
  <c r="F63" i="1"/>
  <c r="F64" i="1"/>
  <c r="F66" i="1"/>
  <c r="H56" i="1"/>
  <c r="F56" i="1"/>
  <c r="F24" i="1" l="1"/>
  <c r="F25" i="1"/>
  <c r="F20" i="1"/>
  <c r="F29" i="1" s="1"/>
  <c r="F31" i="1" l="1"/>
  <c r="F32" i="1"/>
  <c r="F30" i="1"/>
  <c r="F14" i="1"/>
  <c r="F33" i="1" l="1"/>
  <c r="H54" i="1" l="1"/>
  <c r="F54" i="1"/>
  <c r="H52" i="1"/>
  <c r="F52" i="1"/>
  <c r="H51" i="1"/>
  <c r="F51" i="1"/>
  <c r="F40" i="1"/>
  <c r="F41" i="1" s="1"/>
  <c r="H38" i="1"/>
  <c r="F38" i="1"/>
  <c r="F35" i="1"/>
  <c r="F17" i="1"/>
  <c r="F16" i="1"/>
  <c r="H15" i="1"/>
  <c r="F15" i="1"/>
  <c r="F18" i="1" l="1"/>
  <c r="F36" i="1" s="1"/>
  <c r="H55" i="1"/>
  <c r="F55" i="1"/>
  <c r="H41" i="1"/>
  <c r="F39" i="1"/>
  <c r="H36" i="1" l="1"/>
</calcChain>
</file>

<file path=xl/sharedStrings.xml><?xml version="1.0" encoding="utf-8"?>
<sst xmlns="http://schemas.openxmlformats.org/spreadsheetml/2006/main" count="170" uniqueCount="126">
  <si>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</si>
  <si>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</si>
  <si>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</si>
  <si>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</si>
  <si>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</si>
  <si>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</si>
  <si>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</si>
  <si>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</si>
  <si>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</si>
  <si>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</si>
  <si>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</si>
  <si>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</si>
  <si>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</si>
  <si>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</si>
  <si>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</si>
  <si>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</si>
  <si>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</si>
  <si>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</si>
  <si>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</si>
  <si>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</si>
  <si>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</si>
  <si>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</si>
  <si>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</si>
  <si>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t>III</t>
  </si>
  <si>
    <t>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</si>
  <si>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</si>
  <si>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</si>
  <si>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</si>
  <si>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</si>
  <si>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</si>
  <si>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</si>
  <si>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</si>
  <si>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</si>
  <si>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</si>
  <si>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</si>
  <si>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</si>
  <si>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</si>
  <si>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</si>
  <si>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</si>
  <si>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</si>
  <si>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</si>
  <si>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</si>
  <si>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</si>
  <si>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</si>
  <si>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</si>
  <si>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</si>
  <si>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</si>
  <si>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</si>
  <si>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</si>
  <si>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</si>
  <si>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</si>
  <si>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</si>
  <si>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</si>
  <si>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XIV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</si>
  <si>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</si>
  <si>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</si>
  <si>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</si>
  <si>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</si>
  <si>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</si>
  <si>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</si>
  <si>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</si>
  <si>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</si>
  <si>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</si>
  <si>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</si>
  <si>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</si>
  <si>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</si>
  <si>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</si>
  <si>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</si>
  <si>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</si>
  <si>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</si>
  <si>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</si>
  <si>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</si>
  <si>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</si>
  <si>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</si>
  <si>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</si>
  <si>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Нягтлан бодогч</t>
  </si>
  <si>
    <t xml:space="preserve">/Т.Цэрэндулам./ </t>
  </si>
  <si>
    <t>ҮГА-ны дарга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</si>
  <si>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</si>
  <si>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</si>
  <si>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</si>
  <si>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</si>
  <si>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</si>
  <si>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</si>
  <si>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</si>
  <si>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</si>
  <si>
    <t>Геохимийн сорьц ICP-40</t>
  </si>
  <si>
    <t>Минералоги Эрдэсийн хураангуй</t>
  </si>
  <si>
    <t>Бутлалт: Буталгаа 0,5 кг хүртэл</t>
  </si>
  <si>
    <t>Геохимийн сорьц (100гр хүртэл)</t>
  </si>
  <si>
    <t>/Х.Ганхуяг/</t>
  </si>
  <si>
    <t>Соронзон хайгуул</t>
  </si>
  <si>
    <t>Албадан туйлшрал АТ-диполь-диполь</t>
  </si>
  <si>
    <t>ф.цэг</t>
  </si>
  <si>
    <t>Геофизикийн суурин боловсруулалт</t>
  </si>
  <si>
    <t>Тээвэр:  Хүн</t>
  </si>
  <si>
    <t xml:space="preserve">              Үйлдвэрлэлийн</t>
  </si>
  <si>
    <t xml:space="preserve">                Ачаа</t>
  </si>
  <si>
    <t>Томилолт</t>
  </si>
  <si>
    <t>Гидрохимийн сорьц</t>
  </si>
  <si>
    <t>Үнэмлэхүй насны сорьц</t>
  </si>
  <si>
    <t>Усны бүрэн шинжилгээ</t>
  </si>
  <si>
    <t>Усанд  ICP-р хорт элемент  (ICP-30)</t>
  </si>
  <si>
    <t>Үнэмлэхүй насны шинжилгээ</t>
  </si>
  <si>
    <t>2024 оны 9 дугаар сарын 1-нээс 9 дугаар сарын 30-ны өдөр хүртэл</t>
  </si>
  <si>
    <t>Силикатын сорьц</t>
  </si>
  <si>
    <t>Үр тоосонцорын сорьц</t>
  </si>
  <si>
    <t>Палеотологийн сорьц</t>
  </si>
  <si>
    <t>Протолочекийн сорьц</t>
  </si>
  <si>
    <t>Алтны ААС</t>
  </si>
  <si>
    <t>Бутлалт: Буталгаа 2 кг-аас дээш жинтэй</t>
  </si>
  <si>
    <t>Петрографи: Шлифийн хураангуй</t>
  </si>
  <si>
    <t>Шлиф бэлтгэх</t>
  </si>
  <si>
    <t>Минерографи: Аншлифийн хураангуй</t>
  </si>
  <si>
    <t>Аншлиф бэлтгэх</t>
  </si>
  <si>
    <t>Сорьцлолтын дүн  /6-15/</t>
  </si>
  <si>
    <t>Тээврийн дүн/16-18/</t>
  </si>
  <si>
    <t xml:space="preserve"> Суурин боловсруулалтын дүн  (20-21)</t>
  </si>
  <si>
    <t>Томилолтын дүн  (22)</t>
  </si>
  <si>
    <t>Геофизикийн ажлын дүн(23-29)</t>
  </si>
  <si>
    <t>Бусад ажлын дүн /30-33/</t>
  </si>
  <si>
    <t>Лабораторийн дүн /34-52/</t>
  </si>
  <si>
    <t>Хээрийн ажлын дүн/II+III+IV+V/</t>
  </si>
  <si>
    <t>НИЙТ АЖЛЫН ДҮН /IX+XIII/</t>
  </si>
  <si>
    <t>ГАДНЫ БАЙГУУЛЛАГЫН ДҮН /X+XI+XII/</t>
  </si>
  <si>
    <t>ӨӨРИЙН ХҮЧНИЙ ДҮН /I+VI+VII+VIII/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</si>
</sst>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  <numFmt numFmtId="166" formatCode="_-* #,##0_₮_-;\-* #,##0_₮_-;_-* &quot;-&quot;??_₮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sz val="11"/>
      <color rgb="FF000000"/>
      <name val="Arial Mon"/>
      <family val="2"/>
    </font>
    <font>
      <sz val="11"/>
      <color theme="1"/>
      <name val="Arial Mon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3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5" fillId="2" borderId="6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3" fillId="2" borderId="4" xfId="0" applyFont="1" applyFill="1" applyBorder="1" applyAlignment="1">
      <alignment vertical="center" wrapText="1"/>
    </xf>
    <xf numFmtId="164" fontId="0" fillId="0" borderId="0" xfId="1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164" fontId="0" fillId="0" borderId="0" xfId="0" applyNumberFormat="1"/>
    <xf numFmtId="166" fontId="3" fillId="2" borderId="3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topLeftCell="A5" workbookViewId="0">
      <selection activeCell="F75" sqref="F75"/>
    </sheetView>
  </sheetViews>
  <sheetFormatPr defaultRowHeight="14.4" x14ac:dyDescent="0.3"/>
  <cols>
    <col min="1" max="1" width="6.109375" customWidth="1"/>
    <col min="2" max="2" width="42.109375" customWidth="1"/>
    <col min="3" max="3" width="9.44140625" bestFit="1" customWidth="1"/>
    <col min="4" max="4" width="15.5546875" bestFit="1" customWidth="1"/>
    <col min="5" max="5" width="7" customWidth="1"/>
    <col min="6" max="6" width="17.6640625" customWidth="1"/>
    <col min="7" max="7" width="9.5546875" bestFit="1" customWidth="1"/>
    <col min="8" max="8" width="21.33203125" customWidth="1"/>
    <col min="9" max="9" width="15.88671875" bestFit="1" customWidth="1"/>
    <col min="13" max="13" width="15" bestFit="1" customWidth="1"/>
  </cols>
  <sheetData>
    <row r="1" spans="1:9" ht="15.6" x14ac:dyDescent="0.3">
      <c r="A1" s="122" t="s">
        <v>0</v>
      </c>
      <c r="B1" s="122"/>
      <c r="C1" s="122"/>
      <c r="D1" s="122"/>
      <c r="E1" s="122"/>
      <c r="F1" s="122"/>
      <c r="G1" s="122"/>
      <c r="H1" s="122"/>
    </row>
    <row r="2" spans="1:9" ht="15.6" x14ac:dyDescent="0.3">
      <c r="A2" s="122" t="s">
        <v>1</v>
      </c>
      <c r="B2" s="122"/>
      <c r="C2" s="122"/>
      <c r="D2" s="122"/>
      <c r="E2" s="122"/>
      <c r="F2" s="122"/>
      <c r="G2" s="122"/>
      <c r="H2" s="122"/>
    </row>
    <row r="3" spans="1:9" s="44" customFormat="1" ht="15.6" x14ac:dyDescent="0.3">
      <c r="A3" s="54"/>
      <c r="B3" s="54"/>
      <c r="C3" s="54"/>
      <c r="D3" s="54"/>
      <c r="E3" s="54"/>
      <c r="F3" s="54"/>
      <c r="G3" s="54"/>
      <c r="H3" s="54"/>
    </row>
    <row r="4" spans="1:9" ht="15.6" x14ac:dyDescent="0.3">
      <c r="A4" s="1"/>
      <c r="B4" s="1"/>
      <c r="C4" s="1"/>
      <c r="D4" s="1"/>
      <c r="E4" s="1"/>
      <c r="F4" s="1"/>
      <c r="G4" s="1"/>
      <c r="H4" s="1"/>
    </row>
    <row r="5" spans="1:9" ht="15.6" x14ac:dyDescent="0.3">
      <c r="A5" s="123" t="s">
        <v>2</v>
      </c>
      <c r="B5" s="123"/>
      <c r="C5" s="123"/>
      <c r="D5" s="123"/>
      <c r="E5" s="123"/>
      <c r="F5" s="123"/>
      <c r="G5" s="123"/>
      <c r="H5" s="123"/>
    </row>
    <row r="6" spans="1:9" ht="15.6" x14ac:dyDescent="0.3">
      <c r="A6" s="1"/>
      <c r="B6" s="1"/>
      <c r="C6" s="1"/>
      <c r="D6" s="1"/>
      <c r="E6" s="1"/>
      <c r="F6" s="1"/>
      <c r="G6" s="1"/>
      <c r="H6" s="1"/>
    </row>
    <row r="7" spans="1:9" ht="15.6" x14ac:dyDescent="0.3">
      <c r="A7" s="122" t="s">
        <v>104</v>
      </c>
      <c r="B7" s="122"/>
      <c r="C7" s="122"/>
      <c r="D7" s="122"/>
      <c r="E7" s="122"/>
      <c r="F7" s="122"/>
      <c r="G7" s="122"/>
      <c r="H7" s="122"/>
    </row>
    <row r="8" spans="1:9" ht="19.95" customHeight="1" x14ac:dyDescent="0.3">
      <c r="A8" s="124" t="s">
        <v>3</v>
      </c>
      <c r="B8" s="124"/>
      <c r="C8" s="124"/>
      <c r="D8" s="124"/>
      <c r="E8" s="124"/>
      <c r="F8" s="124"/>
      <c r="G8" s="124"/>
      <c r="H8" s="124"/>
    </row>
    <row r="9" spans="1:9" ht="27" customHeight="1" x14ac:dyDescent="0.3">
      <c r="A9" s="116" t="s">
        <v>4</v>
      </c>
      <c r="B9" s="116" t="s">
        <v>5</v>
      </c>
      <c r="C9" s="117" t="s">
        <v>6</v>
      </c>
      <c r="D9" s="117" t="s">
        <v>7</v>
      </c>
      <c r="E9" s="121" t="s">
        <v>8</v>
      </c>
      <c r="F9" s="121"/>
      <c r="G9" s="121" t="s">
        <v>9</v>
      </c>
      <c r="H9" s="121"/>
    </row>
    <row r="10" spans="1:9" ht="24.6" customHeight="1" x14ac:dyDescent="0.3">
      <c r="A10" s="116"/>
      <c r="B10" s="116"/>
      <c r="C10" s="118"/>
      <c r="D10" s="118"/>
      <c r="E10" s="114" t="s">
        <v>10</v>
      </c>
      <c r="F10" s="114" t="s">
        <v>11</v>
      </c>
      <c r="G10" s="114" t="s">
        <v>10</v>
      </c>
      <c r="H10" s="114" t="s">
        <v>11</v>
      </c>
    </row>
    <row r="11" spans="1:9" x14ac:dyDescent="0.3">
      <c r="A11" s="2">
        <v>0</v>
      </c>
      <c r="B11" s="2">
        <v>1</v>
      </c>
      <c r="C11" s="3">
        <v>2</v>
      </c>
      <c r="D11" s="3">
        <v>3</v>
      </c>
      <c r="E11" s="2">
        <v>4</v>
      </c>
      <c r="F11" s="2">
        <v>5</v>
      </c>
      <c r="G11" s="2">
        <v>6</v>
      </c>
      <c r="H11" s="96">
        <v>7</v>
      </c>
    </row>
    <row r="12" spans="1:9" ht="15" x14ac:dyDescent="0.3">
      <c r="A12" s="4">
        <v>1</v>
      </c>
      <c r="B12" s="5" t="s">
        <v>12</v>
      </c>
      <c r="C12" s="4" t="s">
        <v>13</v>
      </c>
      <c r="D12" s="59">
        <v>38500</v>
      </c>
      <c r="E12" s="60"/>
      <c r="F12" s="61"/>
      <c r="G12" s="62">
        <v>41.25</v>
      </c>
      <c r="H12" s="61">
        <f>G12*D12</f>
        <v>1588125</v>
      </c>
      <c r="I12" s="43"/>
    </row>
    <row r="13" spans="1:9" s="44" customFormat="1" ht="30" x14ac:dyDescent="0.3">
      <c r="A13" s="4">
        <v>2</v>
      </c>
      <c r="B13" s="97" t="s">
        <v>81</v>
      </c>
      <c r="C13" s="16" t="s">
        <v>15</v>
      </c>
      <c r="D13" s="17">
        <v>26300</v>
      </c>
      <c r="E13" s="60"/>
      <c r="F13" s="61"/>
      <c r="G13" s="62">
        <v>20</v>
      </c>
      <c r="H13" s="61">
        <f>G13*D13</f>
        <v>526000</v>
      </c>
      <c r="I13" s="43"/>
    </row>
    <row r="14" spans="1:9" ht="15.6" x14ac:dyDescent="0.3">
      <c r="A14" s="7" t="s">
        <v>16</v>
      </c>
      <c r="B14" s="8" t="s">
        <v>74</v>
      </c>
      <c r="C14" s="10"/>
      <c r="D14" s="63"/>
      <c r="E14" s="64"/>
      <c r="F14" s="65">
        <f>F12+F13</f>
        <v>0</v>
      </c>
      <c r="G14" s="62"/>
      <c r="H14" s="65">
        <f>H12+H13</f>
        <v>2114125</v>
      </c>
      <c r="I14" s="43"/>
    </row>
    <row r="15" spans="1:9" s="52" customFormat="1" ht="25.95" customHeight="1" x14ac:dyDescent="0.3">
      <c r="A15" s="6">
        <v>3</v>
      </c>
      <c r="B15" s="51" t="s">
        <v>17</v>
      </c>
      <c r="C15" s="66" t="s">
        <v>14</v>
      </c>
      <c r="D15" s="59">
        <v>46000</v>
      </c>
      <c r="E15" s="67"/>
      <c r="F15" s="68">
        <f>E15*D15</f>
        <v>0</v>
      </c>
      <c r="G15" s="62"/>
      <c r="H15" s="68">
        <f>G15*D15</f>
        <v>0</v>
      </c>
      <c r="I15" s="43"/>
    </row>
    <row r="16" spans="1:9" ht="19.5" customHeight="1" x14ac:dyDescent="0.3">
      <c r="A16" s="4">
        <v>4</v>
      </c>
      <c r="B16" s="9" t="s">
        <v>18</v>
      </c>
      <c r="C16" s="69" t="s">
        <v>19</v>
      </c>
      <c r="D16" s="59">
        <v>44500</v>
      </c>
      <c r="E16" s="67"/>
      <c r="F16" s="68">
        <f>E16*D16</f>
        <v>0</v>
      </c>
      <c r="G16" s="62">
        <f>33+20+47+E16</f>
        <v>100</v>
      </c>
      <c r="H16" s="68">
        <f>G16*D16</f>
        <v>4450000</v>
      </c>
      <c r="I16" s="43"/>
    </row>
    <row r="17" spans="1:11" ht="15" x14ac:dyDescent="0.3">
      <c r="A17" s="4">
        <v>5</v>
      </c>
      <c r="B17" s="5" t="s">
        <v>20</v>
      </c>
      <c r="C17" s="69" t="s">
        <v>19</v>
      </c>
      <c r="D17" s="59">
        <v>44500</v>
      </c>
      <c r="E17" s="67"/>
      <c r="F17" s="68">
        <f>E17*D17</f>
        <v>0</v>
      </c>
      <c r="G17" s="62">
        <v>15</v>
      </c>
      <c r="H17" s="68">
        <f>G17*D17</f>
        <v>667500</v>
      </c>
      <c r="I17" s="43"/>
    </row>
    <row r="18" spans="1:11" ht="15.6" x14ac:dyDescent="0.3">
      <c r="A18" s="10" t="s">
        <v>21</v>
      </c>
      <c r="B18" s="8" t="s">
        <v>22</v>
      </c>
      <c r="C18" s="4"/>
      <c r="D18" s="70"/>
      <c r="E18" s="64"/>
      <c r="F18" s="65">
        <f>SUM(F15:F17)</f>
        <v>0</v>
      </c>
      <c r="G18" s="62"/>
      <c r="H18" s="65">
        <f>SUM(H15:H17)</f>
        <v>5117500</v>
      </c>
      <c r="I18" s="43"/>
    </row>
    <row r="19" spans="1:11" s="44" customFormat="1" ht="15" x14ac:dyDescent="0.3">
      <c r="A19" s="4">
        <v>6</v>
      </c>
      <c r="B19" s="18" t="s">
        <v>105</v>
      </c>
      <c r="C19" s="4" t="s">
        <v>24</v>
      </c>
      <c r="D19" s="111">
        <v>18000</v>
      </c>
      <c r="E19" s="67">
        <v>39</v>
      </c>
      <c r="F19" s="68">
        <f>E19*D19</f>
        <v>702000</v>
      </c>
      <c r="G19" s="62">
        <v>39</v>
      </c>
      <c r="H19" s="68">
        <f>G19*D19</f>
        <v>702000</v>
      </c>
      <c r="I19" s="43"/>
    </row>
    <row r="20" spans="1:11" s="44" customFormat="1" ht="15" customHeight="1" x14ac:dyDescent="0.3">
      <c r="A20" s="4">
        <v>7</v>
      </c>
      <c r="B20" s="12" t="s">
        <v>82</v>
      </c>
      <c r="C20" s="4" t="s">
        <v>24</v>
      </c>
      <c r="D20" s="59">
        <v>6950</v>
      </c>
      <c r="E20" s="67"/>
      <c r="F20" s="68">
        <f>D20*E20</f>
        <v>0</v>
      </c>
      <c r="G20" s="67">
        <f>32+65+E20</f>
        <v>97</v>
      </c>
      <c r="H20" s="68">
        <f t="shared" ref="H20:H28" si="0">D20*G20</f>
        <v>674150</v>
      </c>
      <c r="I20" s="43"/>
    </row>
    <row r="21" spans="1:11" s="44" customFormat="1" ht="15" customHeight="1" x14ac:dyDescent="0.3">
      <c r="A21" s="4">
        <v>8</v>
      </c>
      <c r="B21" s="104" t="s">
        <v>83</v>
      </c>
      <c r="C21" s="4" t="s">
        <v>24</v>
      </c>
      <c r="D21" s="59">
        <v>7950</v>
      </c>
      <c r="E21" s="67"/>
      <c r="F21" s="68">
        <f>D21*E21</f>
        <v>0</v>
      </c>
      <c r="G21" s="67">
        <f>220+200+E21</f>
        <v>420</v>
      </c>
      <c r="H21" s="68">
        <f t="shared" si="0"/>
        <v>3339000</v>
      </c>
      <c r="I21" s="43"/>
    </row>
    <row r="22" spans="1:11" s="44" customFormat="1" ht="15" customHeight="1" x14ac:dyDescent="0.3">
      <c r="A22" s="4">
        <v>9</v>
      </c>
      <c r="B22" s="104" t="s">
        <v>108</v>
      </c>
      <c r="C22" s="85" t="s">
        <v>24</v>
      </c>
      <c r="D22" s="59">
        <v>65700</v>
      </c>
      <c r="E22" s="67">
        <v>20</v>
      </c>
      <c r="F22" s="68">
        <f>E22*D22</f>
        <v>1314000</v>
      </c>
      <c r="G22" s="67">
        <v>20</v>
      </c>
      <c r="H22" s="68">
        <f t="shared" si="0"/>
        <v>1314000</v>
      </c>
      <c r="I22" s="43"/>
    </row>
    <row r="23" spans="1:11" s="44" customFormat="1" ht="15" customHeight="1" x14ac:dyDescent="0.3">
      <c r="A23" s="4">
        <v>10</v>
      </c>
      <c r="B23" s="97" t="s">
        <v>99</v>
      </c>
      <c r="C23" s="16" t="s">
        <v>24</v>
      </c>
      <c r="D23" s="17">
        <v>9500</v>
      </c>
      <c r="E23" s="108"/>
      <c r="F23" s="68">
        <f>E23*D23</f>
        <v>0</v>
      </c>
      <c r="G23" s="67">
        <v>33</v>
      </c>
      <c r="H23" s="68">
        <f t="shared" si="0"/>
        <v>313500</v>
      </c>
      <c r="I23" s="43"/>
    </row>
    <row r="24" spans="1:11" s="44" customFormat="1" ht="15" customHeight="1" x14ac:dyDescent="0.3">
      <c r="A24" s="4">
        <v>11</v>
      </c>
      <c r="B24" s="12" t="s">
        <v>85</v>
      </c>
      <c r="C24" s="4" t="s">
        <v>24</v>
      </c>
      <c r="D24" s="59">
        <v>19100</v>
      </c>
      <c r="E24" s="67">
        <v>30</v>
      </c>
      <c r="F24" s="68">
        <f t="shared" ref="F24:F28" si="1">D24*E24</f>
        <v>573000</v>
      </c>
      <c r="G24" s="67">
        <f>20+E24</f>
        <v>50</v>
      </c>
      <c r="H24" s="68">
        <f t="shared" si="0"/>
        <v>955000</v>
      </c>
      <c r="I24" s="43"/>
    </row>
    <row r="25" spans="1:11" s="44" customFormat="1" ht="15" customHeight="1" x14ac:dyDescent="0.3">
      <c r="A25" s="4">
        <v>12</v>
      </c>
      <c r="B25" s="12" t="s">
        <v>84</v>
      </c>
      <c r="C25" s="4" t="s">
        <v>24</v>
      </c>
      <c r="D25" s="59">
        <v>7950</v>
      </c>
      <c r="E25" s="67">
        <v>30</v>
      </c>
      <c r="F25" s="68">
        <f t="shared" si="1"/>
        <v>238500</v>
      </c>
      <c r="G25" s="67">
        <f>20+E25</f>
        <v>50</v>
      </c>
      <c r="H25" s="68">
        <f t="shared" si="0"/>
        <v>397500</v>
      </c>
      <c r="I25" s="43"/>
    </row>
    <row r="26" spans="1:11" s="44" customFormat="1" ht="15" customHeight="1" x14ac:dyDescent="0.3">
      <c r="A26" s="4">
        <v>13</v>
      </c>
      <c r="B26" s="97" t="s">
        <v>100</v>
      </c>
      <c r="C26" s="106" t="s">
        <v>24</v>
      </c>
      <c r="D26" s="109">
        <v>45100</v>
      </c>
      <c r="E26" s="67"/>
      <c r="F26" s="68">
        <f t="shared" si="1"/>
        <v>0</v>
      </c>
      <c r="G26" s="67">
        <v>3</v>
      </c>
      <c r="H26" s="68">
        <f t="shared" si="0"/>
        <v>135300</v>
      </c>
      <c r="I26" s="43"/>
    </row>
    <row r="27" spans="1:11" s="44" customFormat="1" ht="15" customHeight="1" x14ac:dyDescent="0.3">
      <c r="A27" s="4">
        <v>14</v>
      </c>
      <c r="B27" s="97" t="s">
        <v>106</v>
      </c>
      <c r="C27" s="106" t="s">
        <v>24</v>
      </c>
      <c r="D27" s="109">
        <v>18500</v>
      </c>
      <c r="E27" s="67">
        <v>1</v>
      </c>
      <c r="F27" s="68">
        <f t="shared" si="1"/>
        <v>18500</v>
      </c>
      <c r="G27" s="67">
        <v>1</v>
      </c>
      <c r="H27" s="68">
        <f t="shared" si="0"/>
        <v>18500</v>
      </c>
      <c r="I27" s="43"/>
    </row>
    <row r="28" spans="1:11" s="44" customFormat="1" ht="15" customHeight="1" x14ac:dyDescent="0.3">
      <c r="A28" s="4">
        <v>15</v>
      </c>
      <c r="B28" s="97" t="s">
        <v>107</v>
      </c>
      <c r="C28" s="106" t="s">
        <v>24</v>
      </c>
      <c r="D28" s="109">
        <v>15900</v>
      </c>
      <c r="E28" s="67">
        <v>4</v>
      </c>
      <c r="F28" s="68">
        <f t="shared" si="1"/>
        <v>63600</v>
      </c>
      <c r="G28" s="67">
        <v>4</v>
      </c>
      <c r="H28" s="68">
        <f t="shared" si="0"/>
        <v>63600</v>
      </c>
      <c r="I28" s="43"/>
    </row>
    <row r="29" spans="1:11" ht="15.6" x14ac:dyDescent="0.3">
      <c r="A29" s="10" t="s">
        <v>23</v>
      </c>
      <c r="B29" s="13" t="s">
        <v>115</v>
      </c>
      <c r="C29" s="4"/>
      <c r="D29" s="59"/>
      <c r="E29" s="64"/>
      <c r="F29" s="65">
        <f>SUM(F19:F28)</f>
        <v>2909600</v>
      </c>
      <c r="G29" s="64"/>
      <c r="H29" s="65">
        <f>SUM(H19:H28)</f>
        <v>7912550</v>
      </c>
      <c r="I29" s="43"/>
      <c r="J29" s="43"/>
      <c r="K29" s="43"/>
    </row>
    <row r="30" spans="1:11" ht="15" x14ac:dyDescent="0.3">
      <c r="A30" s="4">
        <v>16</v>
      </c>
      <c r="B30" s="14" t="s">
        <v>26</v>
      </c>
      <c r="C30" s="4" t="s">
        <v>27</v>
      </c>
      <c r="D30" s="59">
        <v>2000</v>
      </c>
      <c r="E30" s="67">
        <v>100</v>
      </c>
      <c r="F30" s="71">
        <f>D30*E30</f>
        <v>200000</v>
      </c>
      <c r="G30" s="67">
        <f>2400+200+100+E30</f>
        <v>2800</v>
      </c>
      <c r="H30" s="72">
        <f>G30*D30</f>
        <v>5600000</v>
      </c>
      <c r="I30" s="43"/>
    </row>
    <row r="31" spans="1:11" ht="15" x14ac:dyDescent="0.3">
      <c r="A31" s="4">
        <v>17</v>
      </c>
      <c r="B31" s="5" t="s">
        <v>28</v>
      </c>
      <c r="C31" s="4" t="s">
        <v>27</v>
      </c>
      <c r="D31" s="59">
        <v>1000</v>
      </c>
      <c r="E31" s="67">
        <v>1200</v>
      </c>
      <c r="F31" s="71">
        <f t="shared" ref="F31:F32" si="2">D31*E31</f>
        <v>1200000</v>
      </c>
      <c r="G31" s="67">
        <f>2240+1400+1200+E31</f>
        <v>6040</v>
      </c>
      <c r="H31" s="72">
        <f>G31*D31</f>
        <v>6040000</v>
      </c>
      <c r="I31" s="43"/>
    </row>
    <row r="32" spans="1:11" ht="15" x14ac:dyDescent="0.3">
      <c r="A32" s="4">
        <v>18</v>
      </c>
      <c r="B32" s="5" t="s">
        <v>29</v>
      </c>
      <c r="C32" s="4" t="s">
        <v>27</v>
      </c>
      <c r="D32" s="59">
        <v>2450</v>
      </c>
      <c r="E32" s="67">
        <v>850</v>
      </c>
      <c r="F32" s="71">
        <f t="shared" si="2"/>
        <v>2082500</v>
      </c>
      <c r="G32" s="67">
        <f>4000+1000+850+E32</f>
        <v>6700</v>
      </c>
      <c r="H32" s="72">
        <f>G32*D32</f>
        <v>16415000</v>
      </c>
      <c r="I32" s="43"/>
    </row>
    <row r="33" spans="1:9" ht="15.6" x14ac:dyDescent="0.3">
      <c r="A33" s="10" t="s">
        <v>25</v>
      </c>
      <c r="B33" s="8" t="s">
        <v>116</v>
      </c>
      <c r="C33" s="4"/>
      <c r="D33" s="73"/>
      <c r="E33" s="64"/>
      <c r="F33" s="65">
        <f>F32+F31+F30</f>
        <v>3482500</v>
      </c>
      <c r="G33" s="64"/>
      <c r="H33" s="74">
        <f>H32+H31+H30</f>
        <v>28055000</v>
      </c>
      <c r="I33" s="43"/>
    </row>
    <row r="34" spans="1:9" ht="15" x14ac:dyDescent="0.3">
      <c r="A34" s="4">
        <v>19</v>
      </c>
      <c r="B34" s="15" t="s">
        <v>31</v>
      </c>
      <c r="C34" s="16" t="s">
        <v>32</v>
      </c>
      <c r="D34" s="17">
        <v>155000</v>
      </c>
      <c r="E34" s="75"/>
      <c r="F34" s="68"/>
      <c r="G34" s="67">
        <v>30</v>
      </c>
      <c r="H34" s="68">
        <f>G34*D34</f>
        <v>4650000</v>
      </c>
      <c r="I34" s="43"/>
    </row>
    <row r="35" spans="1:9" ht="21" customHeight="1" x14ac:dyDescent="0.3">
      <c r="A35" s="10" t="s">
        <v>30</v>
      </c>
      <c r="B35" s="53" t="s">
        <v>80</v>
      </c>
      <c r="C35" s="16"/>
      <c r="D35" s="17"/>
      <c r="E35" s="75"/>
      <c r="F35" s="65">
        <f>F34</f>
        <v>0</v>
      </c>
      <c r="G35" s="67"/>
      <c r="H35" s="65">
        <f>H34</f>
        <v>4650000</v>
      </c>
      <c r="I35" s="43"/>
    </row>
    <row r="36" spans="1:9" ht="19.2" customHeight="1" x14ac:dyDescent="0.3">
      <c r="A36" s="10" t="s">
        <v>33</v>
      </c>
      <c r="B36" s="8" t="s">
        <v>122</v>
      </c>
      <c r="C36" s="4"/>
      <c r="D36" s="59"/>
      <c r="E36" s="67"/>
      <c r="F36" s="65">
        <f>F35+F33+F29+F18</f>
        <v>6392100</v>
      </c>
      <c r="G36" s="65"/>
      <c r="H36" s="65">
        <f>H35+H33+H29+H18</f>
        <v>45735050</v>
      </c>
      <c r="I36" s="43"/>
    </row>
    <row r="37" spans="1:9" ht="15" x14ac:dyDescent="0.3">
      <c r="A37" s="4">
        <v>20</v>
      </c>
      <c r="B37" s="18" t="s">
        <v>35</v>
      </c>
      <c r="C37" s="4" t="s">
        <v>15</v>
      </c>
      <c r="D37" s="76">
        <v>48200</v>
      </c>
      <c r="E37" s="67"/>
      <c r="F37" s="68"/>
      <c r="G37" s="67">
        <v>860</v>
      </c>
      <c r="H37" s="68">
        <f>G37*D37</f>
        <v>41452000</v>
      </c>
      <c r="I37" s="43"/>
    </row>
    <row r="38" spans="1:9" ht="15.6" x14ac:dyDescent="0.3">
      <c r="A38" s="4">
        <v>21</v>
      </c>
      <c r="B38" s="18" t="s">
        <v>36</v>
      </c>
      <c r="C38" s="4" t="s">
        <v>37</v>
      </c>
      <c r="D38" s="76">
        <v>32500</v>
      </c>
      <c r="E38" s="64"/>
      <c r="F38" s="68">
        <f>E38*D38</f>
        <v>0</v>
      </c>
      <c r="G38" s="64"/>
      <c r="H38" s="68">
        <f>G38*D38</f>
        <v>0</v>
      </c>
      <c r="I38" s="43"/>
    </row>
    <row r="39" spans="1:9" ht="15.6" x14ac:dyDescent="0.3">
      <c r="A39" s="10" t="s">
        <v>34</v>
      </c>
      <c r="B39" s="8" t="s">
        <v>117</v>
      </c>
      <c r="C39" s="4"/>
      <c r="D39" s="76"/>
      <c r="E39" s="64"/>
      <c r="F39" s="65">
        <f>F37+F38</f>
        <v>0</v>
      </c>
      <c r="G39" s="64"/>
      <c r="H39" s="65">
        <f>H37+H38</f>
        <v>41452000</v>
      </c>
      <c r="I39" s="43"/>
    </row>
    <row r="40" spans="1:9" ht="15" x14ac:dyDescent="0.3">
      <c r="A40" s="4">
        <v>22</v>
      </c>
      <c r="B40" s="18" t="s">
        <v>39</v>
      </c>
      <c r="C40" s="4" t="s">
        <v>15</v>
      </c>
      <c r="D40" s="76">
        <v>14500</v>
      </c>
      <c r="E40" s="67">
        <v>630</v>
      </c>
      <c r="F40" s="68">
        <f>E40*D40</f>
        <v>9135000</v>
      </c>
      <c r="G40" s="67">
        <f>1260+630+630+E40</f>
        <v>3150</v>
      </c>
      <c r="H40" s="68">
        <f>G40*D40</f>
        <v>45675000</v>
      </c>
      <c r="I40" s="43"/>
    </row>
    <row r="41" spans="1:9" ht="15.6" x14ac:dyDescent="0.3">
      <c r="A41" s="10" t="s">
        <v>38</v>
      </c>
      <c r="B41" s="19" t="s">
        <v>118</v>
      </c>
      <c r="C41" s="4"/>
      <c r="D41" s="76"/>
      <c r="E41" s="67"/>
      <c r="F41" s="65">
        <f>F40</f>
        <v>9135000</v>
      </c>
      <c r="G41" s="64"/>
      <c r="H41" s="65">
        <f>H40</f>
        <v>45675000</v>
      </c>
      <c r="I41" s="43"/>
    </row>
    <row r="42" spans="1:9" ht="12.6" customHeight="1" x14ac:dyDescent="0.3">
      <c r="A42" s="11" t="s">
        <v>40</v>
      </c>
      <c r="B42" s="20" t="s">
        <v>125</v>
      </c>
      <c r="C42" s="77"/>
      <c r="D42" s="78"/>
      <c r="E42" s="79"/>
      <c r="F42" s="80">
        <f>F14+F36+F41+F39</f>
        <v>15527100</v>
      </c>
      <c r="G42" s="81"/>
      <c r="H42" s="80">
        <f>H41+H39+H36+H14</f>
        <v>134976175</v>
      </c>
      <c r="I42" s="43"/>
    </row>
    <row r="43" spans="1:9" s="44" customFormat="1" ht="12.6" customHeight="1" x14ac:dyDescent="0.3">
      <c r="A43" s="98">
        <v>23</v>
      </c>
      <c r="B43" s="33" t="s">
        <v>91</v>
      </c>
      <c r="C43" s="106" t="s">
        <v>19</v>
      </c>
      <c r="D43" s="17">
        <v>32500</v>
      </c>
      <c r="E43" s="113"/>
      <c r="F43" s="68">
        <f>E43*D43</f>
        <v>0</v>
      </c>
      <c r="G43" s="67">
        <f>168+E43</f>
        <v>168</v>
      </c>
      <c r="H43" s="68">
        <f>G43*D43</f>
        <v>5460000</v>
      </c>
      <c r="I43" s="43"/>
    </row>
    <row r="44" spans="1:9" s="44" customFormat="1" ht="12.6" customHeight="1" x14ac:dyDescent="0.3">
      <c r="A44" s="99">
        <v>24</v>
      </c>
      <c r="B44" s="33" t="s">
        <v>92</v>
      </c>
      <c r="C44" s="106" t="s">
        <v>93</v>
      </c>
      <c r="D44" s="17">
        <v>900000</v>
      </c>
      <c r="E44" s="15">
        <v>15</v>
      </c>
      <c r="F44" s="68">
        <f t="shared" ref="F44:F48" si="3">E44*D44</f>
        <v>13500000</v>
      </c>
      <c r="G44" s="67">
        <f>10+E44</f>
        <v>25</v>
      </c>
      <c r="H44" s="68">
        <f t="shared" ref="H44:H49" si="4">G44*D44</f>
        <v>22500000</v>
      </c>
      <c r="I44" s="43"/>
    </row>
    <row r="45" spans="1:9" s="44" customFormat="1" ht="12.6" customHeight="1" x14ac:dyDescent="0.3">
      <c r="A45" s="99">
        <v>25</v>
      </c>
      <c r="B45" s="33" t="s">
        <v>94</v>
      </c>
      <c r="C45" s="106" t="s">
        <v>15</v>
      </c>
      <c r="D45" s="17">
        <v>40000</v>
      </c>
      <c r="E45" s="15">
        <v>25</v>
      </c>
      <c r="F45" s="68">
        <f t="shared" si="3"/>
        <v>1000000</v>
      </c>
      <c r="G45" s="67">
        <f>40+E45</f>
        <v>65</v>
      </c>
      <c r="H45" s="68">
        <f t="shared" si="4"/>
        <v>2600000</v>
      </c>
      <c r="I45" s="43"/>
    </row>
    <row r="46" spans="1:9" s="44" customFormat="1" ht="12.6" customHeight="1" x14ac:dyDescent="0.3">
      <c r="A46" s="99">
        <v>26</v>
      </c>
      <c r="B46" s="15" t="s">
        <v>95</v>
      </c>
      <c r="C46" s="106" t="s">
        <v>27</v>
      </c>
      <c r="D46" s="17">
        <v>2000</v>
      </c>
      <c r="E46" s="15">
        <v>1140</v>
      </c>
      <c r="F46" s="68">
        <f t="shared" si="3"/>
        <v>2280000</v>
      </c>
      <c r="G46" s="67">
        <f>1600+E46</f>
        <v>2740</v>
      </c>
      <c r="H46" s="68">
        <f>G46*D46</f>
        <v>5480000</v>
      </c>
      <c r="I46" s="43"/>
    </row>
    <row r="47" spans="1:9" s="44" customFormat="1" ht="12.6" customHeight="1" x14ac:dyDescent="0.3">
      <c r="A47" s="99">
        <v>27</v>
      </c>
      <c r="B47" s="15" t="s">
        <v>96</v>
      </c>
      <c r="C47" s="106" t="s">
        <v>27</v>
      </c>
      <c r="D47" s="17">
        <v>2000</v>
      </c>
      <c r="E47" s="15">
        <v>1400</v>
      </c>
      <c r="F47" s="68">
        <f t="shared" si="3"/>
        <v>2800000</v>
      </c>
      <c r="G47" s="67">
        <f>2400+E47</f>
        <v>3800</v>
      </c>
      <c r="H47" s="68">
        <f t="shared" si="4"/>
        <v>7600000</v>
      </c>
      <c r="I47" s="43"/>
    </row>
    <row r="48" spans="1:9" s="44" customFormat="1" ht="12.6" customHeight="1" x14ac:dyDescent="0.3">
      <c r="A48" s="99">
        <v>28</v>
      </c>
      <c r="B48" s="15" t="s">
        <v>97</v>
      </c>
      <c r="C48" s="106" t="s">
        <v>27</v>
      </c>
      <c r="D48" s="17">
        <v>2450</v>
      </c>
      <c r="E48" s="15">
        <v>1115</v>
      </c>
      <c r="F48" s="68">
        <f t="shared" si="3"/>
        <v>2731750</v>
      </c>
      <c r="G48" s="67">
        <f>1600+E48</f>
        <v>2715</v>
      </c>
      <c r="H48" s="68">
        <f t="shared" si="4"/>
        <v>6651750</v>
      </c>
      <c r="I48" s="43"/>
    </row>
    <row r="49" spans="1:9" s="44" customFormat="1" ht="12.6" customHeight="1" x14ac:dyDescent="0.3">
      <c r="A49" s="99">
        <v>29</v>
      </c>
      <c r="B49" s="15" t="s">
        <v>98</v>
      </c>
      <c r="C49" s="106" t="s">
        <v>15</v>
      </c>
      <c r="D49" s="17">
        <v>14500</v>
      </c>
      <c r="E49" s="15">
        <v>120</v>
      </c>
      <c r="F49" s="68">
        <f t="shared" ref="F49" si="5">E49*D49</f>
        <v>1740000</v>
      </c>
      <c r="G49" s="67">
        <f>168+E49</f>
        <v>288</v>
      </c>
      <c r="H49" s="68">
        <f t="shared" si="4"/>
        <v>4176000</v>
      </c>
      <c r="I49" s="43"/>
    </row>
    <row r="50" spans="1:9" s="44" customFormat="1" ht="12.6" customHeight="1" x14ac:dyDescent="0.3">
      <c r="A50" s="11" t="s">
        <v>41</v>
      </c>
      <c r="B50" s="20" t="s">
        <v>119</v>
      </c>
      <c r="C50" s="101"/>
      <c r="D50" s="102"/>
      <c r="E50" s="79"/>
      <c r="F50" s="80">
        <f>SUM(F43:F49)</f>
        <v>24051750</v>
      </c>
      <c r="G50" s="100"/>
      <c r="H50" s="80">
        <f>SUM(H43:H49)</f>
        <v>54467750</v>
      </c>
      <c r="I50" s="43"/>
    </row>
    <row r="51" spans="1:9" ht="30" customHeight="1" x14ac:dyDescent="0.3">
      <c r="A51" s="4">
        <v>30</v>
      </c>
      <c r="B51" s="21" t="s">
        <v>42</v>
      </c>
      <c r="C51" s="4" t="s">
        <v>43</v>
      </c>
      <c r="D51" s="59">
        <v>180000</v>
      </c>
      <c r="E51" s="67"/>
      <c r="F51" s="82">
        <f>E51*D51</f>
        <v>0</v>
      </c>
      <c r="G51" s="67">
        <f>4+E51</f>
        <v>4</v>
      </c>
      <c r="H51" s="82">
        <f>G51*D51</f>
        <v>720000</v>
      </c>
      <c r="I51" s="43"/>
    </row>
    <row r="52" spans="1:9" ht="13.95" customHeight="1" x14ac:dyDescent="0.3">
      <c r="A52" s="4">
        <v>31</v>
      </c>
      <c r="B52" s="22" t="s">
        <v>44</v>
      </c>
      <c r="C52" s="83" t="s">
        <v>45</v>
      </c>
      <c r="D52" s="84">
        <v>1950000</v>
      </c>
      <c r="E52" s="67">
        <v>1</v>
      </c>
      <c r="F52" s="82">
        <f t="shared" ref="F52" si="6">E52*D52</f>
        <v>1950000</v>
      </c>
      <c r="G52" s="67">
        <f>5+2+1+E52</f>
        <v>9</v>
      </c>
      <c r="H52" s="82">
        <f t="shared" ref="H52" si="7">G52*D52</f>
        <v>17550000</v>
      </c>
      <c r="I52" s="43"/>
    </row>
    <row r="53" spans="1:9" ht="18" customHeight="1" x14ac:dyDescent="0.3">
      <c r="A53" s="4">
        <v>32</v>
      </c>
      <c r="B53" s="22" t="s">
        <v>46</v>
      </c>
      <c r="C53" s="85" t="s">
        <v>47</v>
      </c>
      <c r="D53" s="59">
        <v>300000</v>
      </c>
      <c r="E53" s="67"/>
      <c r="F53" s="82">
        <v>0</v>
      </c>
      <c r="G53" s="67"/>
      <c r="H53" s="82">
        <v>0</v>
      </c>
      <c r="I53" s="43"/>
    </row>
    <row r="54" spans="1:9" ht="15" x14ac:dyDescent="0.3">
      <c r="A54" s="4">
        <v>33</v>
      </c>
      <c r="B54" s="23" t="s">
        <v>48</v>
      </c>
      <c r="C54" s="85" t="s">
        <v>49</v>
      </c>
      <c r="D54" s="59">
        <v>200000</v>
      </c>
      <c r="E54" s="67"/>
      <c r="F54" s="82">
        <f>E54*D54</f>
        <v>0</v>
      </c>
      <c r="G54" s="67">
        <v>3</v>
      </c>
      <c r="H54" s="82">
        <f>G54*D54</f>
        <v>600000</v>
      </c>
      <c r="I54" s="43"/>
    </row>
    <row r="55" spans="1:9" ht="15.6" x14ac:dyDescent="0.3">
      <c r="A55" s="24" t="s">
        <v>50</v>
      </c>
      <c r="B55" s="25" t="s">
        <v>120</v>
      </c>
      <c r="C55" s="85"/>
      <c r="D55" s="59"/>
      <c r="E55" s="67"/>
      <c r="F55" s="65">
        <f>F51+F52+F53+F54</f>
        <v>1950000</v>
      </c>
      <c r="G55" s="64"/>
      <c r="H55" s="65">
        <f>SUM(H51:H54)</f>
        <v>18870000</v>
      </c>
      <c r="I55" s="43"/>
    </row>
    <row r="56" spans="1:9" s="44" customFormat="1" ht="15" x14ac:dyDescent="0.3">
      <c r="A56" s="26">
        <v>34</v>
      </c>
      <c r="B56" s="42" t="s">
        <v>86</v>
      </c>
      <c r="C56" s="85" t="s">
        <v>24</v>
      </c>
      <c r="D56" s="59">
        <v>27000</v>
      </c>
      <c r="E56" s="67">
        <v>120</v>
      </c>
      <c r="F56" s="68">
        <f>D56*E56</f>
        <v>3240000</v>
      </c>
      <c r="G56" s="67">
        <f>272+265+37+E56</f>
        <v>694</v>
      </c>
      <c r="H56" s="68">
        <f>G56*D56</f>
        <v>18738000</v>
      </c>
      <c r="I56" s="43"/>
    </row>
    <row r="57" spans="1:9" s="44" customFormat="1" ht="15" x14ac:dyDescent="0.3">
      <c r="A57" s="26">
        <v>35</v>
      </c>
      <c r="B57" s="42" t="s">
        <v>111</v>
      </c>
      <c r="C57" s="85" t="s">
        <v>24</v>
      </c>
      <c r="D57" s="59">
        <v>32400</v>
      </c>
      <c r="E57" s="67">
        <v>194</v>
      </c>
      <c r="F57" s="68">
        <f t="shared" ref="F57:F60" si="8">D57*E57</f>
        <v>6285600</v>
      </c>
      <c r="G57" s="67">
        <v>194</v>
      </c>
      <c r="H57" s="68">
        <f t="shared" ref="H57:H60" si="9">G57*D57</f>
        <v>6285600</v>
      </c>
      <c r="I57" s="43"/>
    </row>
    <row r="58" spans="1:9" s="44" customFormat="1" ht="15" x14ac:dyDescent="0.3">
      <c r="A58" s="26">
        <v>36</v>
      </c>
      <c r="B58" s="42" t="s">
        <v>112</v>
      </c>
      <c r="C58" s="85" t="s">
        <v>24</v>
      </c>
      <c r="D58" s="59">
        <v>14400</v>
      </c>
      <c r="E58" s="67">
        <v>194</v>
      </c>
      <c r="F58" s="68">
        <f t="shared" si="8"/>
        <v>2793600</v>
      </c>
      <c r="G58" s="67">
        <v>194</v>
      </c>
      <c r="H58" s="68">
        <f t="shared" si="9"/>
        <v>2793600</v>
      </c>
      <c r="I58" s="43"/>
    </row>
    <row r="59" spans="1:9" s="44" customFormat="1" ht="15" x14ac:dyDescent="0.3">
      <c r="A59" s="26">
        <v>37</v>
      </c>
      <c r="B59" s="42" t="s">
        <v>113</v>
      </c>
      <c r="C59" s="85" t="s">
        <v>24</v>
      </c>
      <c r="D59" s="59">
        <v>32400</v>
      </c>
      <c r="E59" s="67">
        <v>7</v>
      </c>
      <c r="F59" s="68">
        <f t="shared" si="8"/>
        <v>226800</v>
      </c>
      <c r="G59" s="67">
        <v>7</v>
      </c>
      <c r="H59" s="68">
        <f t="shared" si="9"/>
        <v>226800</v>
      </c>
      <c r="I59" s="43"/>
    </row>
    <row r="60" spans="1:9" s="44" customFormat="1" ht="15" x14ac:dyDescent="0.3">
      <c r="A60" s="26">
        <v>38</v>
      </c>
      <c r="B60" s="42" t="s">
        <v>114</v>
      </c>
      <c r="C60" s="85" t="s">
        <v>24</v>
      </c>
      <c r="D60" s="59">
        <v>14400</v>
      </c>
      <c r="E60" s="67">
        <v>7</v>
      </c>
      <c r="F60" s="68">
        <f t="shared" si="8"/>
        <v>100800</v>
      </c>
      <c r="G60" s="67">
        <v>7</v>
      </c>
      <c r="H60" s="68">
        <f t="shared" si="9"/>
        <v>100800</v>
      </c>
      <c r="I60" s="43"/>
    </row>
    <row r="61" spans="1:9" s="44" customFormat="1" ht="15" x14ac:dyDescent="0.3">
      <c r="A61" s="26">
        <v>39</v>
      </c>
      <c r="B61" s="42" t="s">
        <v>87</v>
      </c>
      <c r="C61" s="85" t="s">
        <v>24</v>
      </c>
      <c r="D61" s="59">
        <v>25000</v>
      </c>
      <c r="E61" s="67">
        <v>30</v>
      </c>
      <c r="F61" s="68">
        <f t="shared" ref="F61:F74" si="10">D61*E61</f>
        <v>750000</v>
      </c>
      <c r="G61" s="67">
        <f>20+E61</f>
        <v>50</v>
      </c>
      <c r="H61" s="68">
        <f t="shared" ref="H61:H63" si="11">G61*D61</f>
        <v>1250000</v>
      </c>
      <c r="I61" s="43"/>
    </row>
    <row r="62" spans="1:9" ht="15" x14ac:dyDescent="0.3">
      <c r="A62" s="26">
        <v>40</v>
      </c>
      <c r="B62" s="42" t="s">
        <v>69</v>
      </c>
      <c r="C62" s="85" t="s">
        <v>24</v>
      </c>
      <c r="D62" s="59">
        <v>22500</v>
      </c>
      <c r="E62" s="67"/>
      <c r="F62" s="68">
        <f t="shared" si="10"/>
        <v>0</v>
      </c>
      <c r="G62" s="67">
        <f>E62</f>
        <v>0</v>
      </c>
      <c r="H62" s="68">
        <f t="shared" si="11"/>
        <v>0</v>
      </c>
      <c r="I62" s="43"/>
    </row>
    <row r="63" spans="1:9" ht="15" x14ac:dyDescent="0.3">
      <c r="A63" s="26">
        <v>41</v>
      </c>
      <c r="B63" s="42" t="s">
        <v>70</v>
      </c>
      <c r="C63" s="85" t="s">
        <v>24</v>
      </c>
      <c r="D63" s="59">
        <v>9000</v>
      </c>
      <c r="E63" s="67">
        <v>10</v>
      </c>
      <c r="F63" s="68">
        <f t="shared" si="10"/>
        <v>90000</v>
      </c>
      <c r="G63" s="67">
        <v>10</v>
      </c>
      <c r="H63" s="68">
        <f t="shared" si="11"/>
        <v>90000</v>
      </c>
      <c r="I63" s="43"/>
    </row>
    <row r="64" spans="1:9" ht="15" x14ac:dyDescent="0.3">
      <c r="A64" s="26">
        <v>42</v>
      </c>
      <c r="B64" s="42" t="s">
        <v>71</v>
      </c>
      <c r="C64" s="85" t="s">
        <v>24</v>
      </c>
      <c r="D64" s="59">
        <v>9000</v>
      </c>
      <c r="E64" s="67">
        <v>5</v>
      </c>
      <c r="F64" s="68">
        <f t="shared" si="10"/>
        <v>45000</v>
      </c>
      <c r="G64" s="67">
        <v>5</v>
      </c>
      <c r="H64" s="68">
        <f t="shared" ref="H64:H74" si="12">G64*D64</f>
        <v>45000</v>
      </c>
      <c r="I64" s="43"/>
    </row>
    <row r="65" spans="1:9" s="44" customFormat="1" ht="15" x14ac:dyDescent="0.3">
      <c r="A65" s="26">
        <v>43</v>
      </c>
      <c r="B65" s="42" t="s">
        <v>109</v>
      </c>
      <c r="C65" s="85" t="s">
        <v>24</v>
      </c>
      <c r="D65" s="86">
        <v>18000</v>
      </c>
      <c r="E65" s="67">
        <v>30</v>
      </c>
      <c r="F65" s="68">
        <f t="shared" si="10"/>
        <v>540000</v>
      </c>
      <c r="G65" s="67">
        <v>30</v>
      </c>
      <c r="H65" s="68">
        <f t="shared" si="12"/>
        <v>540000</v>
      </c>
      <c r="I65" s="43"/>
    </row>
    <row r="66" spans="1:9" s="44" customFormat="1" ht="15" x14ac:dyDescent="0.3">
      <c r="A66" s="26">
        <v>44</v>
      </c>
      <c r="B66" s="42" t="s">
        <v>88</v>
      </c>
      <c r="C66" s="85" t="s">
        <v>24</v>
      </c>
      <c r="D66" s="86">
        <v>5400</v>
      </c>
      <c r="E66" s="67"/>
      <c r="F66" s="68">
        <f t="shared" si="10"/>
        <v>0</v>
      </c>
      <c r="G66" s="67">
        <f>32+65+37+E66</f>
        <v>134</v>
      </c>
      <c r="H66" s="68">
        <f t="shared" si="12"/>
        <v>723600</v>
      </c>
      <c r="I66" s="43"/>
    </row>
    <row r="67" spans="1:9" s="44" customFormat="1" ht="15" x14ac:dyDescent="0.3">
      <c r="A67" s="26">
        <v>45</v>
      </c>
      <c r="B67" s="42" t="s">
        <v>110</v>
      </c>
      <c r="C67" s="85" t="s">
        <v>24</v>
      </c>
      <c r="D67" s="86">
        <v>14850</v>
      </c>
      <c r="E67" s="67">
        <v>20</v>
      </c>
      <c r="F67" s="68">
        <f t="shared" si="10"/>
        <v>297000</v>
      </c>
      <c r="G67" s="67">
        <v>20</v>
      </c>
      <c r="H67" s="68">
        <f t="shared" si="12"/>
        <v>297000</v>
      </c>
      <c r="I67" s="43"/>
    </row>
    <row r="68" spans="1:9" s="44" customFormat="1" ht="15" x14ac:dyDescent="0.3">
      <c r="A68" s="26">
        <v>46</v>
      </c>
      <c r="B68" s="42" t="s">
        <v>88</v>
      </c>
      <c r="C68" s="85" t="s">
        <v>24</v>
      </c>
      <c r="D68" s="86">
        <v>5400</v>
      </c>
      <c r="E68" s="67">
        <v>39</v>
      </c>
      <c r="F68" s="68">
        <f t="shared" si="10"/>
        <v>210600</v>
      </c>
      <c r="G68" s="67">
        <v>39</v>
      </c>
      <c r="H68" s="68">
        <f t="shared" si="12"/>
        <v>210600</v>
      </c>
      <c r="I68" s="43"/>
    </row>
    <row r="69" spans="1:9" s="44" customFormat="1" ht="15" x14ac:dyDescent="0.3">
      <c r="A69" s="26">
        <v>47</v>
      </c>
      <c r="B69" s="42" t="s">
        <v>89</v>
      </c>
      <c r="C69" s="85" t="s">
        <v>24</v>
      </c>
      <c r="D69" s="86">
        <v>4500</v>
      </c>
      <c r="E69" s="67">
        <v>30</v>
      </c>
      <c r="F69" s="68">
        <f t="shared" si="10"/>
        <v>135000</v>
      </c>
      <c r="G69" s="67">
        <f>240+200+E69</f>
        <v>470</v>
      </c>
      <c r="H69" s="68">
        <f t="shared" si="12"/>
        <v>2115000</v>
      </c>
      <c r="I69" s="43"/>
    </row>
    <row r="70" spans="1:9" s="44" customFormat="1" ht="15" x14ac:dyDescent="0.3">
      <c r="A70" s="26">
        <v>48</v>
      </c>
      <c r="B70" s="33" t="s">
        <v>101</v>
      </c>
      <c r="C70" s="106" t="s">
        <v>24</v>
      </c>
      <c r="D70" s="107">
        <v>63000</v>
      </c>
      <c r="E70" s="67"/>
      <c r="F70" s="68">
        <f t="shared" si="10"/>
        <v>0</v>
      </c>
      <c r="G70" s="67">
        <v>33</v>
      </c>
      <c r="H70" s="68">
        <f t="shared" si="12"/>
        <v>2079000</v>
      </c>
      <c r="I70" s="43"/>
    </row>
    <row r="71" spans="1:9" s="44" customFormat="1" ht="15" x14ac:dyDescent="0.3">
      <c r="A71" s="26">
        <v>49</v>
      </c>
      <c r="B71" s="15" t="s">
        <v>102</v>
      </c>
      <c r="C71" s="106" t="s">
        <v>24</v>
      </c>
      <c r="D71" s="17">
        <v>22500</v>
      </c>
      <c r="E71" s="67"/>
      <c r="F71" s="68">
        <f t="shared" si="10"/>
        <v>0</v>
      </c>
      <c r="G71" s="67">
        <v>33</v>
      </c>
      <c r="H71" s="68">
        <f t="shared" si="12"/>
        <v>742500</v>
      </c>
      <c r="I71" s="43"/>
    </row>
    <row r="72" spans="1:9" s="44" customFormat="1" ht="15" x14ac:dyDescent="0.3">
      <c r="A72" s="26">
        <v>50</v>
      </c>
      <c r="B72" s="15" t="s">
        <v>103</v>
      </c>
      <c r="C72" s="106" t="s">
        <v>24</v>
      </c>
      <c r="D72" s="17">
        <v>2500000</v>
      </c>
      <c r="E72" s="67"/>
      <c r="F72" s="68">
        <f t="shared" si="10"/>
        <v>0</v>
      </c>
      <c r="G72" s="67">
        <v>3</v>
      </c>
      <c r="H72" s="68">
        <f t="shared" si="12"/>
        <v>7500000</v>
      </c>
      <c r="I72" s="43"/>
    </row>
    <row r="73" spans="1:9" s="44" customFormat="1" ht="15" x14ac:dyDescent="0.3">
      <c r="A73" s="26">
        <v>51</v>
      </c>
      <c r="B73" s="15" t="s">
        <v>106</v>
      </c>
      <c r="C73" s="106" t="s">
        <v>24</v>
      </c>
      <c r="D73" s="112">
        <v>120000</v>
      </c>
      <c r="E73" s="67">
        <v>1</v>
      </c>
      <c r="F73" s="68">
        <f t="shared" si="10"/>
        <v>120000</v>
      </c>
      <c r="G73" s="67">
        <v>1</v>
      </c>
      <c r="H73" s="68">
        <f t="shared" si="12"/>
        <v>120000</v>
      </c>
      <c r="I73" s="43"/>
    </row>
    <row r="74" spans="1:9" s="44" customFormat="1" ht="15" x14ac:dyDescent="0.3">
      <c r="A74" s="26">
        <v>52</v>
      </c>
      <c r="B74" s="15" t="s">
        <v>107</v>
      </c>
      <c r="C74" s="106" t="s">
        <v>24</v>
      </c>
      <c r="D74" s="112">
        <v>120000</v>
      </c>
      <c r="E74" s="67">
        <v>4</v>
      </c>
      <c r="F74" s="68">
        <f t="shared" si="10"/>
        <v>480000</v>
      </c>
      <c r="G74" s="67">
        <v>4</v>
      </c>
      <c r="H74" s="68">
        <f t="shared" si="12"/>
        <v>480000</v>
      </c>
      <c r="I74" s="43"/>
    </row>
    <row r="75" spans="1:9" ht="18.75" customHeight="1" x14ac:dyDescent="0.3">
      <c r="A75" s="27" t="s">
        <v>51</v>
      </c>
      <c r="B75" s="28" t="s">
        <v>121</v>
      </c>
      <c r="C75" s="29"/>
      <c r="D75" s="30"/>
      <c r="E75" s="64"/>
      <c r="F75" s="65">
        <f>SUM(F56:F74)</f>
        <v>15314400</v>
      </c>
      <c r="G75" s="65"/>
      <c r="H75" s="65">
        <f>SUM(H56:H74)</f>
        <v>44337500</v>
      </c>
      <c r="I75" s="43"/>
    </row>
    <row r="76" spans="1:9" ht="27" customHeight="1" x14ac:dyDescent="0.3">
      <c r="A76" s="27" t="s">
        <v>52</v>
      </c>
      <c r="B76" s="20" t="s">
        <v>124</v>
      </c>
      <c r="C76" s="27"/>
      <c r="D76" s="87"/>
      <c r="E76" s="88"/>
      <c r="F76" s="89">
        <f>F75+F55+F50</f>
        <v>41316150</v>
      </c>
      <c r="G76" s="90"/>
      <c r="H76" s="89">
        <f>H75+H55+H50</f>
        <v>117675250</v>
      </c>
      <c r="I76" s="43"/>
    </row>
    <row r="77" spans="1:9" ht="15" customHeight="1" x14ac:dyDescent="0.3">
      <c r="A77" s="27" t="s">
        <v>53</v>
      </c>
      <c r="B77" s="31" t="s">
        <v>123</v>
      </c>
      <c r="C77" s="27"/>
      <c r="D77" s="87"/>
      <c r="E77" s="88"/>
      <c r="F77" s="89">
        <f>F76+F42</f>
        <v>56843250</v>
      </c>
      <c r="G77" s="90"/>
      <c r="H77" s="89">
        <f>H76+H42</f>
        <v>252651425</v>
      </c>
      <c r="I77" s="43"/>
    </row>
    <row r="78" spans="1:9" ht="15.6" x14ac:dyDescent="0.3">
      <c r="A78" s="32" t="s">
        <v>54</v>
      </c>
      <c r="B78" s="33" t="s">
        <v>55</v>
      </c>
      <c r="C78" s="34"/>
      <c r="D78" s="91"/>
      <c r="E78" s="92"/>
      <c r="F78" s="93"/>
      <c r="G78" s="7"/>
      <c r="H78" s="29"/>
      <c r="I78" s="43"/>
    </row>
    <row r="79" spans="1:9" ht="16.2" customHeight="1" x14ac:dyDescent="0.3">
      <c r="A79" s="32" t="s">
        <v>56</v>
      </c>
      <c r="B79" s="20" t="s">
        <v>57</v>
      </c>
      <c r="C79" s="35"/>
      <c r="D79" s="87"/>
      <c r="E79" s="88"/>
      <c r="F79" s="89">
        <f>F78+F77</f>
        <v>56843250</v>
      </c>
      <c r="G79" s="94"/>
      <c r="H79" s="89">
        <f>H77+H78</f>
        <v>252651425</v>
      </c>
      <c r="I79" s="43"/>
    </row>
    <row r="80" spans="1:9" ht="15" customHeight="1" x14ac:dyDescent="0.3">
      <c r="A80" s="32" t="s">
        <v>58</v>
      </c>
      <c r="B80" s="31" t="s">
        <v>59</v>
      </c>
      <c r="C80" s="36"/>
      <c r="D80" s="87"/>
      <c r="E80" s="88"/>
      <c r="F80" s="95">
        <f>F79*10%</f>
        <v>5684325</v>
      </c>
      <c r="G80" s="94"/>
      <c r="H80" s="95">
        <f>H79*10%</f>
        <v>25265142.5</v>
      </c>
      <c r="I80" s="43"/>
    </row>
    <row r="81" spans="1:13" ht="15.6" x14ac:dyDescent="0.3">
      <c r="A81" s="32" t="s">
        <v>60</v>
      </c>
      <c r="B81" s="20" t="s">
        <v>61</v>
      </c>
      <c r="C81" s="27"/>
      <c r="D81" s="87"/>
      <c r="E81" s="88"/>
      <c r="F81" s="89">
        <f>F79+F80</f>
        <v>62527575</v>
      </c>
      <c r="G81" s="94"/>
      <c r="H81" s="95">
        <f>H79+H80</f>
        <v>277916567.5</v>
      </c>
      <c r="I81" s="43">
        <f>H81-F81</f>
        <v>215388992.5</v>
      </c>
    </row>
    <row r="82" spans="1:13" ht="17.25" customHeight="1" x14ac:dyDescent="0.3">
      <c r="A82" s="37"/>
      <c r="B82" s="57" t="s">
        <v>62</v>
      </c>
      <c r="C82" s="49"/>
      <c r="D82" s="49"/>
      <c r="E82" s="49"/>
      <c r="F82" s="49"/>
      <c r="G82" s="49"/>
      <c r="H82" s="39"/>
    </row>
    <row r="83" spans="1:13" ht="15" x14ac:dyDescent="0.3">
      <c r="A83" s="37"/>
      <c r="B83" s="49" t="s">
        <v>63</v>
      </c>
      <c r="C83" s="49"/>
      <c r="D83" s="49"/>
      <c r="E83" s="49"/>
      <c r="F83" s="120" t="s">
        <v>64</v>
      </c>
      <c r="G83" s="120"/>
      <c r="H83" s="39"/>
      <c r="I83" s="105"/>
    </row>
    <row r="84" spans="1:13" ht="15" x14ac:dyDescent="0.3">
      <c r="A84" s="37"/>
      <c r="B84" s="56" t="s">
        <v>65</v>
      </c>
      <c r="C84" s="49"/>
      <c r="D84" s="49"/>
      <c r="E84" s="49"/>
      <c r="F84" s="120" t="s">
        <v>66</v>
      </c>
      <c r="G84" s="120"/>
      <c r="H84" s="39"/>
    </row>
    <row r="85" spans="1:13" ht="15" x14ac:dyDescent="0.3">
      <c r="A85" s="37"/>
      <c r="B85" s="50" t="s">
        <v>75</v>
      </c>
      <c r="C85" s="49"/>
      <c r="D85" s="49"/>
      <c r="E85" s="49"/>
      <c r="F85" s="120" t="s">
        <v>67</v>
      </c>
      <c r="G85" s="120"/>
      <c r="H85" s="39"/>
      <c r="I85" s="103"/>
    </row>
    <row r="86" spans="1:13" ht="15.6" x14ac:dyDescent="0.3">
      <c r="A86" s="37"/>
      <c r="B86" s="46" t="s">
        <v>68</v>
      </c>
      <c r="C86" s="45"/>
      <c r="D86" s="45"/>
      <c r="E86" s="45"/>
      <c r="F86" s="58"/>
      <c r="G86" s="58"/>
      <c r="H86" s="39"/>
      <c r="I86" s="110"/>
    </row>
    <row r="87" spans="1:13" s="44" customFormat="1" ht="15.6" x14ac:dyDescent="0.3">
      <c r="A87" s="37"/>
      <c r="B87" s="45" t="s">
        <v>77</v>
      </c>
      <c r="C87" s="45"/>
      <c r="D87" s="45"/>
      <c r="E87" s="45"/>
      <c r="F87" s="119" t="s">
        <v>78</v>
      </c>
      <c r="G87" s="119"/>
      <c r="H87" s="39"/>
    </row>
    <row r="88" spans="1:13" s="44" customFormat="1" ht="15.6" x14ac:dyDescent="0.3">
      <c r="A88" s="37"/>
      <c r="B88" s="46" t="s">
        <v>72</v>
      </c>
      <c r="C88" s="45"/>
      <c r="D88" s="45"/>
      <c r="E88" s="45"/>
      <c r="F88" s="55"/>
      <c r="G88" s="55"/>
      <c r="H88" s="39"/>
    </row>
    <row r="89" spans="1:13" ht="15.6" x14ac:dyDescent="0.3">
      <c r="A89" s="37"/>
      <c r="B89" s="45" t="s">
        <v>79</v>
      </c>
      <c r="C89" s="45"/>
      <c r="D89" s="45"/>
      <c r="E89" s="45"/>
      <c r="F89" s="119" t="s">
        <v>76</v>
      </c>
      <c r="G89" s="119"/>
      <c r="H89" s="39"/>
    </row>
    <row r="90" spans="1:13" ht="15.6" x14ac:dyDescent="0.3">
      <c r="A90" s="37"/>
      <c r="B90" s="45" t="s">
        <v>73</v>
      </c>
      <c r="C90" s="45"/>
      <c r="D90" s="45"/>
      <c r="E90" s="45"/>
      <c r="F90" s="119" t="s">
        <v>90</v>
      </c>
      <c r="G90" s="119"/>
      <c r="H90" s="39"/>
      <c r="I90" s="115"/>
      <c r="J90" s="115"/>
      <c r="K90" s="115"/>
      <c r="L90" s="115"/>
      <c r="M90" s="110"/>
    </row>
    <row r="91" spans="1:13" s="44" customFormat="1" x14ac:dyDescent="0.3">
      <c r="A91" s="37"/>
      <c r="B91" s="40"/>
      <c r="C91" s="38"/>
      <c r="D91" s="38"/>
      <c r="E91" s="41"/>
      <c r="F91" s="41"/>
      <c r="G91" s="40"/>
      <c r="H91" s="39"/>
    </row>
    <row r="94" spans="1:13" ht="15.6" x14ac:dyDescent="0.3">
      <c r="A94" s="1"/>
      <c r="B94" s="1"/>
      <c r="C94" s="1"/>
      <c r="D94" s="1"/>
      <c r="E94" s="47"/>
      <c r="F94" s="1"/>
      <c r="G94" s="1"/>
      <c r="H94" s="1"/>
    </row>
    <row r="95" spans="1:13" x14ac:dyDescent="0.3">
      <c r="E95" s="48"/>
    </row>
  </sheetData>
  <mergeCells count="18">
    <mergeCell ref="A1:H1"/>
    <mergeCell ref="A2:H2"/>
    <mergeCell ref="A5:H5"/>
    <mergeCell ref="A7:H7"/>
    <mergeCell ref="A8:H8"/>
    <mergeCell ref="I90:L90"/>
    <mergeCell ref="A9:A10"/>
    <mergeCell ref="B9:B10"/>
    <mergeCell ref="C9:C10"/>
    <mergeCell ref="D9:D10"/>
    <mergeCell ref="F89:G89"/>
    <mergeCell ref="F83:G83"/>
    <mergeCell ref="F87:G87"/>
    <mergeCell ref="F90:G90"/>
    <mergeCell ref="G9:H9"/>
    <mergeCell ref="F84:G84"/>
    <mergeCell ref="F85:G85"/>
    <mergeCell ref="E9:F9"/>
  </mergeCells>
  <pageMargins left="0.95" right="0.45" top="0.75" bottom="0.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2024-09-19T12:43:33Z</cp:lastPrinted>
  <dcterms:created xsi:type="dcterms:W3CDTF">2023-11-20T10:11:41Z</dcterms:created>
  <dcterms:modified xsi:type="dcterms:W3CDTF">2024-09-19T13:10:46Z</dcterms:modified>
</cp:coreProperties>
</file>