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s\Zaamar 2025\Documents\"/>
    </mc:Choice>
  </mc:AlternateContent>
  <xr:revisionPtr revIDLastSave="0" documentId="13_ncr:1_{1BB7F2C8-8889-4916-BA3E-83163A916740}" xr6:coauthVersionLast="47" xr6:coauthVersionMax="47" xr10:uidLastSave="{00000000-0000-0000-0000-000000000000}"/>
  <bookViews>
    <workbookView xWindow="-120" yWindow="-120" windowWidth="29040" windowHeight="15720" tabRatio="992" activeTab="4" xr2:uid="{00000000-000D-0000-FFFF-FFFF00000000}"/>
  </bookViews>
  <sheets>
    <sheet name="1-2026" sheetId="69" r:id="rId1"/>
    <sheet name="2-2026" sheetId="70" r:id="rId2"/>
    <sheet name="3-2026" sheetId="71" r:id="rId3"/>
    <sheet name="4-2026" sheetId="72" r:id="rId4"/>
    <sheet name="5-2026" sheetId="73" r:id="rId5"/>
  </sheets>
  <calcPr calcId="191029"/>
</workbook>
</file>

<file path=xl/calcChain.xml><?xml version="1.0" encoding="utf-8"?>
<calcChain xmlns="http://schemas.openxmlformats.org/spreadsheetml/2006/main">
  <c r="F36" i="73" l="1"/>
  <c r="G59" i="73" l="1"/>
  <c r="G60" i="73"/>
  <c r="G61" i="73"/>
  <c r="G62" i="73"/>
  <c r="H62" i="73" s="1"/>
  <c r="F62" i="73"/>
  <c r="G45" i="73"/>
  <c r="H45" i="73" s="1"/>
  <c r="F45" i="73"/>
  <c r="H60" i="73"/>
  <c r="F60" i="73"/>
  <c r="H61" i="73" l="1"/>
  <c r="F61" i="73"/>
  <c r="H59" i="73" l="1"/>
  <c r="H63" i="73" s="1"/>
  <c r="F63" i="73"/>
  <c r="F59" i="73"/>
  <c r="G43" i="73"/>
  <c r="H43" i="73" s="1"/>
  <c r="F43" i="73"/>
  <c r="G40" i="73"/>
  <c r="H40" i="73" s="1"/>
  <c r="F40" i="73"/>
  <c r="F48" i="73" s="1"/>
  <c r="G21" i="73"/>
  <c r="H21" i="73" s="1"/>
  <c r="F21" i="73"/>
  <c r="H48" i="73" l="1"/>
  <c r="G38" i="73" l="1"/>
  <c r="H38" i="73" s="1"/>
  <c r="G37" i="73"/>
  <c r="H37" i="73" s="1"/>
  <c r="G36" i="73"/>
  <c r="H36" i="73" s="1"/>
  <c r="G64" i="73"/>
  <c r="H64" i="73" s="1"/>
  <c r="G55" i="73"/>
  <c r="H55" i="73" s="1"/>
  <c r="G54" i="73"/>
  <c r="H54" i="73" s="1"/>
  <c r="G53" i="73"/>
  <c r="H53" i="73" s="1"/>
  <c r="G51" i="73"/>
  <c r="H51" i="73" s="1"/>
  <c r="G50" i="73"/>
  <c r="H50" i="73" s="1"/>
  <c r="G31" i="73"/>
  <c r="H31" i="73" s="1"/>
  <c r="G28" i="73"/>
  <c r="H28" i="73" s="1"/>
  <c r="G26" i="73"/>
  <c r="H26" i="73" s="1"/>
  <c r="G25" i="73"/>
  <c r="H25" i="73" s="1"/>
  <c r="G24" i="73"/>
  <c r="H24" i="73" s="1"/>
  <c r="G23" i="73"/>
  <c r="H23" i="73" s="1"/>
  <c r="G20" i="73"/>
  <c r="H20" i="73" s="1"/>
  <c r="G19" i="73"/>
  <c r="H19" i="73" s="1"/>
  <c r="G17" i="73"/>
  <c r="H17" i="73" s="1"/>
  <c r="G16" i="73"/>
  <c r="H16" i="73" s="1"/>
  <c r="G15" i="73"/>
  <c r="H15" i="73" s="1"/>
  <c r="L28" i="73"/>
  <c r="L29" i="73"/>
  <c r="L30" i="73"/>
  <c r="G30" i="73"/>
  <c r="H30" i="73" s="1"/>
  <c r="G29" i="73"/>
  <c r="H29" i="73" s="1"/>
  <c r="H66" i="73"/>
  <c r="H65" i="73"/>
  <c r="F64" i="73"/>
  <c r="F67" i="73" s="1"/>
  <c r="F68" i="73" s="1"/>
  <c r="F55" i="73"/>
  <c r="F54" i="73"/>
  <c r="F53" i="73"/>
  <c r="F56" i="73" s="1"/>
  <c r="F51" i="73"/>
  <c r="F50" i="73"/>
  <c r="F38" i="73"/>
  <c r="F37" i="73"/>
  <c r="F30" i="73"/>
  <c r="F32" i="73" s="1"/>
  <c r="F26" i="73"/>
  <c r="F25" i="73"/>
  <c r="F27" i="73"/>
  <c r="F20" i="73"/>
  <c r="H55" i="72"/>
  <c r="G17" i="72"/>
  <c r="G16" i="72"/>
  <c r="G15" i="72"/>
  <c r="G31" i="72"/>
  <c r="F39" i="73" l="1"/>
  <c r="J30" i="73"/>
  <c r="M30" i="73" s="1"/>
  <c r="J28" i="73"/>
  <c r="F22" i="73"/>
  <c r="F49" i="73" s="1"/>
  <c r="H39" i="73"/>
  <c r="H56" i="73"/>
  <c r="J29" i="73"/>
  <c r="M29" i="73" s="1"/>
  <c r="J32" i="73"/>
  <c r="F52" i="73"/>
  <c r="H67" i="73"/>
  <c r="H68" i="73" s="1"/>
  <c r="H22" i="73"/>
  <c r="H52" i="73"/>
  <c r="H32" i="73"/>
  <c r="H27" i="73"/>
  <c r="H18" i="73"/>
  <c r="G26" i="72"/>
  <c r="H26" i="72" s="1"/>
  <c r="F26" i="72"/>
  <c r="G61" i="72"/>
  <c r="G54" i="72"/>
  <c r="G55" i="72"/>
  <c r="G53" i="72"/>
  <c r="G51" i="72"/>
  <c r="G50" i="72"/>
  <c r="G38" i="72"/>
  <c r="H38" i="72" s="1"/>
  <c r="F38" i="72"/>
  <c r="G37" i="72"/>
  <c r="H37" i="72" s="1"/>
  <c r="F37" i="72"/>
  <c r="G36" i="72"/>
  <c r="H36" i="72" s="1"/>
  <c r="G30" i="72"/>
  <c r="H30" i="72" s="1"/>
  <c r="G29" i="72"/>
  <c r="H29" i="72" s="1"/>
  <c r="F30" i="72"/>
  <c r="F29" i="72"/>
  <c r="G28" i="72"/>
  <c r="G25" i="72"/>
  <c r="G24" i="72"/>
  <c r="G23" i="72"/>
  <c r="G20" i="72"/>
  <c r="H49" i="73" l="1"/>
  <c r="H57" i="73" s="1"/>
  <c r="H69" i="73" s="1"/>
  <c r="F57" i="73"/>
  <c r="F69" i="73" s="1"/>
  <c r="F70" i="73" s="1"/>
  <c r="F71" i="73" s="1"/>
  <c r="G19" i="72"/>
  <c r="H70" i="73" l="1"/>
  <c r="H71" i="73" s="1"/>
  <c r="J71" i="73" s="1"/>
  <c r="F64" i="72"/>
  <c r="F65" i="72" s="1"/>
  <c r="H63" i="72"/>
  <c r="H62" i="72"/>
  <c r="H61" i="72"/>
  <c r="H64" i="72" s="1"/>
  <c r="H65" i="72" s="1"/>
  <c r="F61" i="72"/>
  <c r="F55" i="72"/>
  <c r="H54" i="72"/>
  <c r="F54" i="72"/>
  <c r="H53" i="72"/>
  <c r="H56" i="72" s="1"/>
  <c r="F53" i="72"/>
  <c r="H51" i="72"/>
  <c r="F51" i="72"/>
  <c r="H50" i="72"/>
  <c r="F50" i="72"/>
  <c r="F52" i="72" s="1"/>
  <c r="H39" i="72"/>
  <c r="F36" i="72"/>
  <c r="F39" i="72" s="1"/>
  <c r="H31" i="72"/>
  <c r="H28" i="72"/>
  <c r="F32" i="72"/>
  <c r="H25" i="72"/>
  <c r="F25" i="72"/>
  <c r="H24" i="72"/>
  <c r="F24" i="72"/>
  <c r="H23" i="72"/>
  <c r="F23" i="72"/>
  <c r="H20" i="72"/>
  <c r="F20" i="72"/>
  <c r="H19" i="72"/>
  <c r="F19" i="72"/>
  <c r="H17" i="72"/>
  <c r="H16" i="72"/>
  <c r="H15" i="72"/>
  <c r="H18" i="72" s="1"/>
  <c r="H55" i="71"/>
  <c r="G55" i="71"/>
  <c r="F55" i="71"/>
  <c r="F27" i="72" l="1"/>
  <c r="F56" i="72"/>
  <c r="H22" i="72"/>
  <c r="F22" i="72"/>
  <c r="F49" i="72" s="1"/>
  <c r="F57" i="72" s="1"/>
  <c r="F66" i="72" s="1"/>
  <c r="H32" i="72"/>
  <c r="H52" i="72"/>
  <c r="H27" i="72"/>
  <c r="G61" i="71"/>
  <c r="H61" i="71" s="1"/>
  <c r="H64" i="71" s="1"/>
  <c r="H65" i="71" s="1"/>
  <c r="H56" i="71"/>
  <c r="G54" i="71"/>
  <c r="H54" i="71" s="1"/>
  <c r="F54" i="71"/>
  <c r="F56" i="71" s="1"/>
  <c r="H53" i="71"/>
  <c r="G53" i="71"/>
  <c r="F53" i="71"/>
  <c r="H39" i="71"/>
  <c r="F39" i="71"/>
  <c r="G36" i="71"/>
  <c r="H36" i="71" s="1"/>
  <c r="F36" i="71"/>
  <c r="G51" i="71"/>
  <c r="H51" i="71" s="1"/>
  <c r="G50" i="71"/>
  <c r="H50" i="71" s="1"/>
  <c r="G31" i="71"/>
  <c r="H31" i="71" s="1"/>
  <c r="G28" i="71"/>
  <c r="H28" i="71" s="1"/>
  <c r="F25" i="71"/>
  <c r="G25" i="71"/>
  <c r="H25" i="71" s="1"/>
  <c r="G24" i="71"/>
  <c r="H24" i="71" s="1"/>
  <c r="G23" i="71"/>
  <c r="H23" i="71" s="1"/>
  <c r="G20" i="71"/>
  <c r="H20" i="71" s="1"/>
  <c r="F20" i="71"/>
  <c r="G19" i="71"/>
  <c r="H19" i="71" s="1"/>
  <c r="G17" i="71"/>
  <c r="H17" i="71" s="1"/>
  <c r="G16" i="71"/>
  <c r="H16" i="71" s="1"/>
  <c r="G15" i="71"/>
  <c r="H15" i="71" s="1"/>
  <c r="F64" i="71"/>
  <c r="F65" i="71" s="1"/>
  <c r="H63" i="71"/>
  <c r="H62" i="71"/>
  <c r="F61" i="71"/>
  <c r="F51" i="71"/>
  <c r="F50" i="71"/>
  <c r="F52" i="71" s="1"/>
  <c r="F28" i="71"/>
  <c r="F32" i="71" s="1"/>
  <c r="F24" i="71"/>
  <c r="F23" i="71"/>
  <c r="F27" i="71" s="1"/>
  <c r="F19" i="71"/>
  <c r="F22" i="71" s="1"/>
  <c r="H49" i="70"/>
  <c r="F49" i="70"/>
  <c r="H63" i="70"/>
  <c r="H62" i="70"/>
  <c r="G61" i="70"/>
  <c r="G50" i="70"/>
  <c r="H50" i="70" s="1"/>
  <c r="F50" i="70"/>
  <c r="G51" i="70"/>
  <c r="H51" i="70" s="1"/>
  <c r="H32" i="70"/>
  <c r="F32" i="70"/>
  <c r="G31" i="70"/>
  <c r="H31" i="70" s="1"/>
  <c r="F31" i="70"/>
  <c r="G28" i="70"/>
  <c r="H28" i="70" s="1"/>
  <c r="F28" i="70"/>
  <c r="H27" i="70"/>
  <c r="F27" i="70"/>
  <c r="G24" i="70"/>
  <c r="H24" i="70" s="1"/>
  <c r="F24" i="70"/>
  <c r="G23" i="70"/>
  <c r="H23" i="70" s="1"/>
  <c r="F23" i="70"/>
  <c r="G19" i="70"/>
  <c r="H19" i="70" s="1"/>
  <c r="H22" i="70" s="1"/>
  <c r="F19" i="70"/>
  <c r="F22" i="70" s="1"/>
  <c r="H16" i="70"/>
  <c r="G16" i="70"/>
  <c r="F16" i="70"/>
  <c r="F18" i="70" s="1"/>
  <c r="G17" i="70"/>
  <c r="H17" i="70" s="1"/>
  <c r="G15" i="70"/>
  <c r="H15" i="70" s="1"/>
  <c r="H61" i="70"/>
  <c r="H64" i="70" s="1"/>
  <c r="F61" i="70"/>
  <c r="F64" i="70" s="1"/>
  <c r="H65" i="70"/>
  <c r="F51" i="70"/>
  <c r="F52" i="70" s="1"/>
  <c r="H61" i="69"/>
  <c r="H62" i="69"/>
  <c r="G50" i="69"/>
  <c r="H50" i="69" s="1"/>
  <c r="F50" i="69"/>
  <c r="H49" i="72" l="1"/>
  <c r="H57" i="72" s="1"/>
  <c r="F67" i="72"/>
  <c r="F68" i="72" s="1"/>
  <c r="F49" i="71"/>
  <c r="F57" i="71" s="1"/>
  <c r="F66" i="71" s="1"/>
  <c r="H52" i="71"/>
  <c r="H32" i="71"/>
  <c r="H27" i="71"/>
  <c r="H22" i="71"/>
  <c r="H18" i="71"/>
  <c r="H52" i="70"/>
  <c r="F57" i="70"/>
  <c r="F65" i="70"/>
  <c r="F66" i="70" s="1"/>
  <c r="H18" i="70"/>
  <c r="H57" i="70" s="1"/>
  <c r="H66" i="70" s="1"/>
  <c r="H67" i="70" s="1"/>
  <c r="H68" i="70" s="1"/>
  <c r="F60" i="69"/>
  <c r="G60" i="69"/>
  <c r="H60" i="69" s="1"/>
  <c r="F59" i="69"/>
  <c r="H66" i="72" l="1"/>
  <c r="H49" i="71"/>
  <c r="H57" i="71"/>
  <c r="H66" i="71" s="1"/>
  <c r="H67" i="71" s="1"/>
  <c r="H68" i="71" s="1"/>
  <c r="F67" i="71"/>
  <c r="F68" i="71" s="1"/>
  <c r="F67" i="70"/>
  <c r="F68" i="70" s="1"/>
  <c r="H59" i="69"/>
  <c r="G17" i="69"/>
  <c r="F17" i="69"/>
  <c r="H67" i="72" l="1"/>
  <c r="H68" i="72" s="1"/>
  <c r="H17" i="69"/>
  <c r="G15" i="69"/>
  <c r="F15" i="69" l="1"/>
  <c r="F18" i="69" s="1"/>
  <c r="H63" i="69" l="1"/>
  <c r="F51" i="69"/>
  <c r="F56" i="69" s="1"/>
  <c r="H15" i="69"/>
  <c r="H18" i="69" s="1"/>
  <c r="F63" i="69" l="1"/>
  <c r="F64" i="69" s="1"/>
  <c r="F65" i="69" s="1"/>
  <c r="F66" i="69" s="1"/>
  <c r="F67" i="69" s="1"/>
  <c r="H51" i="69"/>
  <c r="H56" i="69" s="1"/>
  <c r="H64" i="69"/>
  <c r="H65" i="69" l="1"/>
  <c r="H66" i="69" l="1"/>
  <c r="H67" i="69" s="1"/>
</calcChain>
</file>

<file path=xl/sharedStrings.xml><?xml version="1.0" encoding="utf-8"?>
<sst xmlns="http://schemas.openxmlformats.org/spreadsheetml/2006/main" count="814" uniqueCount="126">
  <si>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</si>
  <si>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</si>
  <si>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</si>
  <si>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</si>
  <si>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</si>
  <si>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</si>
  <si>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</si>
  <si>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</si>
  <si>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Хээрийн бэлтгэл ажил</t>
  </si>
  <si>
    <t>Уулын ажлын булалт</t>
  </si>
  <si>
    <t>Цэглэн сорьцлолт</t>
  </si>
  <si>
    <t>НӨАТ-10 %</t>
  </si>
  <si>
    <t>I</t>
  </si>
  <si>
    <t>II</t>
  </si>
  <si>
    <t>III</t>
  </si>
  <si>
    <t>IV</t>
  </si>
  <si>
    <t>Ачаа тээвэр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</si>
  <si>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</si>
  <si>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</si>
  <si>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</si>
  <si>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</si>
  <si>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</si>
  <si>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</si>
  <si>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</si>
  <si>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</si>
  <si>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</si>
  <si>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</si>
  <si>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Хэмжих нэгж</t>
  </si>
  <si>
    <t>Нэгжийн өртөг</t>
  </si>
  <si>
    <t>Тайлант сарын гүйцэтгэл</t>
  </si>
  <si>
    <t>Оны эхнээс гарсан гүйцэтгэл</t>
  </si>
  <si>
    <t>Үндэсний геологийн албаны ГСХ-ийн мэргэжилтэн</t>
  </si>
  <si>
    <t>Бэлтгэл ажлын дүн</t>
  </si>
  <si>
    <t xml:space="preserve">Сорьцлолтын дүн </t>
  </si>
  <si>
    <t>Тээврийн дүн</t>
  </si>
  <si>
    <t>Лабораторийн ажлын дүн</t>
  </si>
  <si>
    <t>Бусад ажлын дүн</t>
  </si>
  <si>
    <t>Д/д</t>
  </si>
  <si>
    <t>%</t>
  </si>
  <si>
    <t>т.км</t>
  </si>
  <si>
    <t>сорьц</t>
  </si>
  <si>
    <t>ширхэг</t>
  </si>
  <si>
    <t>куб.м</t>
  </si>
  <si>
    <t>Албан томилолт</t>
  </si>
  <si>
    <t>хүн/ө</t>
  </si>
  <si>
    <t>км</t>
  </si>
  <si>
    <t>сар</t>
  </si>
  <si>
    <t>Гурванталст компанийн захирал</t>
  </si>
  <si>
    <t>Г.Ганбаяр</t>
  </si>
  <si>
    <t>/…………………../</t>
  </si>
  <si>
    <t>Ч.Төмөрчөдөр</t>
  </si>
  <si>
    <t xml:space="preserve">                                                 Төслийн ахлагч</t>
  </si>
  <si>
    <t xml:space="preserve">                                                  нягтлан бодогч</t>
  </si>
  <si>
    <t>төг</t>
  </si>
  <si>
    <t>Х.Ганхуяг</t>
  </si>
  <si>
    <t>6 дугаар хавсралт</t>
  </si>
  <si>
    <t>2022 оны А/87 дугаар тушаалын</t>
  </si>
  <si>
    <t xml:space="preserve">Уул уурхай, хүнд үйлдвэрийн сайдын </t>
  </si>
  <si>
    <t>Протолочек</t>
  </si>
  <si>
    <t>Ховилон сорьцлолт</t>
  </si>
  <si>
    <t>Үндэсний геологийн албаны даргын үүргийг түр орлон гүйцэтгэгч</t>
  </si>
  <si>
    <t>Үндэсний геологийн албаны ТЗУХ-ийн УТСГ хариуцсан ажилтан</t>
  </si>
  <si>
    <t>Гэрээний дүн: 5'486'277'000.0 /төгрөг/</t>
  </si>
  <si>
    <t>АЖЛЫН ГҮЙЦЭТГЭЛ</t>
  </si>
  <si>
    <t xml:space="preserve">УЛСЫН ТӨСВИЙН ХӨРӨНГӨӨР ГҮЙЦЭТГЭЖ БАЙГАА "ЗААМАР-2025" ТӨСЛИЙН </t>
  </si>
  <si>
    <t>хүн.сар</t>
  </si>
  <si>
    <t>Сансрын зургийн тайлал</t>
  </si>
  <si>
    <t>Танилцах</t>
  </si>
  <si>
    <t>Маршрутын ажлын дүн</t>
  </si>
  <si>
    <t>Геологи-геоморфологи</t>
  </si>
  <si>
    <t>Структур седиментологи</t>
  </si>
  <si>
    <t>Эрэл-тандалт</t>
  </si>
  <si>
    <t>Эрэл-зураглал /1:25 000-1:10 000/</t>
  </si>
  <si>
    <t>Цооногийн баримтжуулалт</t>
  </si>
  <si>
    <t>Эрлийн ажлын дүн</t>
  </si>
  <si>
    <t>Соронзон зураглал</t>
  </si>
  <si>
    <t>Цахилгаан ӨТДГ</t>
  </si>
  <si>
    <t>Диполе-диполе АТДГ</t>
  </si>
  <si>
    <t>Чичирхийллийн судалгаа</t>
  </si>
  <si>
    <t>Шурф малталт</t>
  </si>
  <si>
    <t>Н.Мөнхбилэг</t>
  </si>
  <si>
    <t>М.Мэнд-Амар</t>
  </si>
  <si>
    <t>Копуш</t>
  </si>
  <si>
    <t xml:space="preserve">Өрөмдлөг ба уулын ажлын дүн </t>
  </si>
  <si>
    <t xml:space="preserve">Цохилтот өрөмдлөг </t>
  </si>
  <si>
    <t>т.м</t>
  </si>
  <si>
    <t>Өрмийн нүүдэл</t>
  </si>
  <si>
    <t>удаа</t>
  </si>
  <si>
    <t>Баганат өрөмдлөг (том Ø)</t>
  </si>
  <si>
    <t>Д.Эрдэнэ-Очир</t>
  </si>
  <si>
    <t>Шлихийн сорьцлолт</t>
  </si>
  <si>
    <t>Шурф шлихийн сорьцлолт</t>
  </si>
  <si>
    <t>Анхдагч геохими</t>
  </si>
  <si>
    <t>Цооногийн шлихийн сорьцлолт</t>
  </si>
  <si>
    <t>Кернийн сорьцлолт</t>
  </si>
  <si>
    <t>Үйлдвэрлэлийн тээвэр</t>
  </si>
  <si>
    <t>Хүн тээвэр LC</t>
  </si>
  <si>
    <t>Сансрын холбоо түрээс</t>
  </si>
  <si>
    <t>Эрдсийн хураангуй</t>
  </si>
  <si>
    <t>Үнэмлэхүй нас тодорхойлох</t>
  </si>
  <si>
    <t>XV</t>
  </si>
  <si>
    <t>XVI</t>
  </si>
  <si>
    <t>Хээрийн ажлын дүн  /II-VI/</t>
  </si>
  <si>
    <t>ӨӨРИЙН ХҮЧНИЙ АЖЛЫН ДҮН /I+VII+VIII+IX/</t>
  </si>
  <si>
    <t>ГАДНЫ БАЙГУУЛЛАГЫН ДҮН /XI+XII/</t>
  </si>
  <si>
    <t>НИЙТ АЖЛЫН ДҮН /X+XIII/</t>
  </si>
  <si>
    <t>НИЙТ АЖЛЫН ДҮН /XIV+XV/</t>
  </si>
  <si>
    <t>2026 оны 1 дүгээр сарын 1-ээс 1 дүгээр сарын 31-ий өдөр хүртэл</t>
  </si>
  <si>
    <t>ГМТөвийн архивт</t>
  </si>
  <si>
    <t>Авто хөсгийн татвар</t>
  </si>
  <si>
    <t>Эрэл-шалгалт</t>
  </si>
  <si>
    <t>2026 оны 2 дугаар сарын 1-ээс 2 дугаар сарын 28-ы өдөр хүртэл</t>
  </si>
  <si>
    <t>Үндэсний геологийн албаны ГСХ-ийн дарга</t>
  </si>
  <si>
    <t>П.Энх-Амгалан</t>
  </si>
  <si>
    <t>2026 оны 3 дугаар сарын 1-ээс 3 дугаар сарын 31-ий өдөр хүртэл</t>
  </si>
  <si>
    <t>Хүндийн хүчний зүсэлт</t>
  </si>
  <si>
    <t xml:space="preserve">Цахилгаан </t>
  </si>
  <si>
    <t>Баганат өрөмдлөг (нарийн Ø)</t>
  </si>
  <si>
    <t>2026 оны 4 дүгээр сарын 1-ээс 4 дүгээр сарын 30-ы өдөр хүртэл</t>
  </si>
  <si>
    <t>Цахилгаан эсэргүүцлийн томографи</t>
  </si>
  <si>
    <t>2026 оны 5 дугаар сарын 1-ээс 5 дугаар сарын 31-ий өдөр хүртэл</t>
  </si>
  <si>
    <t>Химийн шинжилгээ ICP-30</t>
  </si>
  <si>
    <t>Тунгалаг шлиф бэлтгэх</t>
  </si>
  <si>
    <t>Гурванталст компаний захирал</t>
  </si>
  <si>
    <t>Протолочек /авч, боловс/</t>
  </si>
  <si>
    <t>Химийн шинж пробир AAS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</si>
</sst>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</numFmts>
  <fonts count="1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3" fontId="10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0" fillId="0" borderId="0" xfId="0" applyNumberFormat="1"/>
    <xf numFmtId="3" fontId="9" fillId="0" borderId="3" xfId="0" applyNumberFormat="1" applyFont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9">
    <cellStyle name="Comma 2" xfId="1" xr:uid="{00000000-0005-0000-0000-000000000000}"/>
    <cellStyle name="Comma 2 2" xfId="5" xr:uid="{00000000-0005-0000-0000-000001000000}"/>
    <cellStyle name="Comma 3" xfId="4" xr:uid="{00000000-0005-0000-0000-000002000000}"/>
    <cellStyle name="Comma 4" xfId="6" xr:uid="{00000000-0005-0000-0000-000003000000}"/>
    <cellStyle name="Normal" xfId="0" builtinId="0"/>
    <cellStyle name="Normal 2" xfId="3" xr:uid="{00000000-0005-0000-0000-000005000000}"/>
    <cellStyle name="Normal 3" xfId="2" xr:uid="{00000000-0005-0000-0000-000006000000}"/>
    <cellStyle name="Normal 4" xfId="7" xr:uid="{9FA7BF8C-01C0-4B3B-8B2F-57C6E2D71554}"/>
    <cellStyle name="Normal 4 2" xfId="8" xr:uid="{155B614F-964B-49B2-A22C-3F154D0F5C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93D42-FA1D-4A96-98E7-4D8A63F6D02C}">
  <dimension ref="A1:J77"/>
  <sheetViews>
    <sheetView topLeftCell="A41" workbookViewId="0">
      <selection activeCell="K32" sqref="K32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107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>
        <v>50</v>
      </c>
      <c r="F15" s="16">
        <f>E15*D15</f>
        <v>10000000</v>
      </c>
      <c r="G15" s="5">
        <f>E15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/>
      <c r="H16" s="31"/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>
        <v>8</v>
      </c>
      <c r="F17" s="16">
        <f>E17*D17</f>
        <v>8000000</v>
      </c>
      <c r="G17" s="5">
        <f>E17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18000000</v>
      </c>
      <c r="G18" s="10"/>
      <c r="H18" s="32">
        <f>SUM(H15:H17)</f>
        <v>18000000</v>
      </c>
    </row>
    <row r="19" spans="1:8">
      <c r="A19" s="5"/>
      <c r="B19" s="6" t="s">
        <v>67</v>
      </c>
      <c r="C19" s="5" t="s">
        <v>39</v>
      </c>
      <c r="D19" s="17"/>
      <c r="E19" s="5"/>
      <c r="F19" s="16"/>
      <c r="G19" s="5"/>
      <c r="H19" s="31"/>
    </row>
    <row r="20" spans="1:8">
      <c r="A20" s="5"/>
      <c r="B20" s="6" t="s">
        <v>69</v>
      </c>
      <c r="C20" s="5" t="s">
        <v>39</v>
      </c>
      <c r="D20" s="17"/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/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/>
      <c r="G22" s="10"/>
      <c r="H22" s="32"/>
    </row>
    <row r="23" spans="1:8">
      <c r="A23" s="5"/>
      <c r="B23" s="6" t="s">
        <v>71</v>
      </c>
      <c r="C23" s="5" t="s">
        <v>39</v>
      </c>
      <c r="D23" s="17"/>
      <c r="E23" s="5"/>
      <c r="F23" s="16"/>
      <c r="G23" s="5"/>
      <c r="H23" s="31"/>
    </row>
    <row r="24" spans="1:8">
      <c r="A24" s="5"/>
      <c r="B24" s="6" t="s">
        <v>72</v>
      </c>
      <c r="C24" s="5" t="s">
        <v>39</v>
      </c>
      <c r="D24" s="17"/>
      <c r="E24" s="5"/>
      <c r="F24" s="16"/>
      <c r="G24" s="5"/>
      <c r="H24" s="31"/>
    </row>
    <row r="25" spans="1:8">
      <c r="A25" s="5"/>
      <c r="B25" s="6" t="s">
        <v>73</v>
      </c>
      <c r="C25" s="5" t="s">
        <v>39</v>
      </c>
      <c r="D25" s="17"/>
      <c r="E25" s="5"/>
      <c r="F25" s="16"/>
      <c r="G25" s="5"/>
      <c r="H25" s="31"/>
    </row>
    <row r="26" spans="1:8" ht="15">
      <c r="A26" s="7" t="s">
        <v>14</v>
      </c>
      <c r="B26" s="8" t="s">
        <v>74</v>
      </c>
      <c r="C26" s="7" t="s">
        <v>53</v>
      </c>
      <c r="D26" s="9"/>
      <c r="E26" s="10"/>
      <c r="F26" s="20"/>
      <c r="G26" s="10"/>
      <c r="H26" s="32"/>
    </row>
    <row r="27" spans="1:8">
      <c r="A27" s="5"/>
      <c r="B27" s="6" t="s">
        <v>75</v>
      </c>
      <c r="C27" s="5" t="s">
        <v>39</v>
      </c>
      <c r="D27" s="17"/>
      <c r="E27" s="5"/>
      <c r="F27" s="16"/>
      <c r="G27" s="5"/>
      <c r="H27" s="31"/>
    </row>
    <row r="28" spans="1:8">
      <c r="A28" s="5"/>
      <c r="B28" s="6" t="s">
        <v>76</v>
      </c>
      <c r="C28" s="5" t="s">
        <v>39</v>
      </c>
      <c r="D28" s="17"/>
      <c r="E28" s="5"/>
      <c r="F28" s="16"/>
      <c r="G28" s="5"/>
      <c r="H28" s="31"/>
    </row>
    <row r="29" spans="1:8">
      <c r="A29" s="5"/>
      <c r="B29" s="6" t="s">
        <v>77</v>
      </c>
      <c r="C29" s="5" t="s">
        <v>39</v>
      </c>
      <c r="D29" s="17"/>
      <c r="E29" s="5"/>
      <c r="F29" s="16"/>
      <c r="G29" s="5"/>
      <c r="H29" s="31"/>
    </row>
    <row r="30" spans="1:8">
      <c r="A30" s="5"/>
      <c r="B30" s="6" t="s">
        <v>78</v>
      </c>
      <c r="C30" s="5" t="s">
        <v>39</v>
      </c>
      <c r="D30" s="17"/>
      <c r="E30" s="5"/>
      <c r="F30" s="16"/>
      <c r="G30" s="5"/>
      <c r="H30" s="31"/>
    </row>
    <row r="31" spans="1:8" ht="15">
      <c r="A31" s="7" t="s">
        <v>15</v>
      </c>
      <c r="B31" s="8" t="s">
        <v>74</v>
      </c>
      <c r="C31" s="7" t="s">
        <v>53</v>
      </c>
      <c r="D31" s="9"/>
      <c r="E31" s="10"/>
      <c r="F31" s="20"/>
      <c r="G31" s="10"/>
      <c r="H31" s="32"/>
    </row>
    <row r="32" spans="1:8">
      <c r="A32" s="5"/>
      <c r="B32" s="6" t="s">
        <v>79</v>
      </c>
      <c r="C32" s="5" t="s">
        <v>39</v>
      </c>
      <c r="D32" s="17"/>
      <c r="E32" s="5"/>
      <c r="F32" s="16"/>
      <c r="G32" s="5"/>
      <c r="H32" s="31"/>
    </row>
    <row r="33" spans="1:8">
      <c r="A33" s="5"/>
      <c r="B33" s="6" t="s">
        <v>82</v>
      </c>
      <c r="C33" s="5" t="s">
        <v>41</v>
      </c>
      <c r="D33" s="17"/>
      <c r="E33" s="5"/>
      <c r="F33" s="16"/>
      <c r="G33" s="5"/>
      <c r="H33" s="31"/>
    </row>
    <row r="34" spans="1:8">
      <c r="A34" s="5"/>
      <c r="B34" s="6" t="s">
        <v>9</v>
      </c>
      <c r="C34" s="5" t="s">
        <v>42</v>
      </c>
      <c r="D34" s="17"/>
      <c r="E34" s="5"/>
      <c r="F34" s="16"/>
      <c r="G34" s="5"/>
      <c r="H34" s="31"/>
    </row>
    <row r="35" spans="1:8">
      <c r="A35" s="5"/>
      <c r="B35" s="6" t="s">
        <v>84</v>
      </c>
      <c r="C35" s="5" t="s">
        <v>85</v>
      </c>
      <c r="D35" s="17"/>
      <c r="E35" s="5"/>
      <c r="F35" s="16"/>
      <c r="G35" s="5"/>
      <c r="H35" s="31"/>
    </row>
    <row r="36" spans="1:8">
      <c r="A36" s="5"/>
      <c r="B36" s="6" t="s">
        <v>88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86</v>
      </c>
      <c r="C37" s="5" t="s">
        <v>87</v>
      </c>
      <c r="D37" s="17"/>
      <c r="E37" s="5"/>
      <c r="F37" s="16"/>
      <c r="G37" s="5"/>
      <c r="H37" s="31"/>
    </row>
    <row r="38" spans="1:8" ht="15">
      <c r="A38" s="7" t="s">
        <v>17</v>
      </c>
      <c r="B38" s="8" t="s">
        <v>83</v>
      </c>
      <c r="C38" s="7" t="s">
        <v>53</v>
      </c>
      <c r="D38" s="9"/>
      <c r="E38" s="10"/>
      <c r="F38" s="20"/>
      <c r="G38" s="10"/>
      <c r="H38" s="32"/>
    </row>
    <row r="39" spans="1:8" ht="13.5" customHeight="1">
      <c r="A39" s="5"/>
      <c r="B39" s="6" t="s">
        <v>90</v>
      </c>
      <c r="C39" s="5" t="s">
        <v>40</v>
      </c>
      <c r="D39" s="17"/>
      <c r="E39" s="5"/>
      <c r="F39" s="16"/>
      <c r="G39" s="5"/>
      <c r="H39" s="31"/>
    </row>
    <row r="40" spans="1:8" ht="13.5" customHeight="1">
      <c r="A40" s="5"/>
      <c r="B40" s="6" t="s">
        <v>91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92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10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59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58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93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94</v>
      </c>
      <c r="C46" s="5" t="s">
        <v>40</v>
      </c>
      <c r="D46" s="17"/>
      <c r="E46" s="5"/>
      <c r="F46" s="16"/>
      <c r="G46" s="5"/>
      <c r="H46" s="31"/>
    </row>
    <row r="47" spans="1:8" ht="15">
      <c r="A47" s="7" t="s">
        <v>18</v>
      </c>
      <c r="B47" s="8" t="s">
        <v>33</v>
      </c>
      <c r="C47" s="7" t="s">
        <v>53</v>
      </c>
      <c r="D47" s="9"/>
      <c r="E47" s="10"/>
      <c r="F47" s="20"/>
      <c r="G47" s="10"/>
      <c r="H47" s="32"/>
    </row>
    <row r="48" spans="1:8" ht="15">
      <c r="A48" s="7" t="s">
        <v>19</v>
      </c>
      <c r="B48" s="8" t="s">
        <v>102</v>
      </c>
      <c r="C48" s="7" t="s">
        <v>53</v>
      </c>
      <c r="D48" s="9"/>
      <c r="E48" s="10"/>
      <c r="F48" s="20"/>
      <c r="G48" s="10"/>
      <c r="H48" s="32"/>
    </row>
    <row r="49" spans="1:10" ht="13.5" customHeight="1">
      <c r="A49" s="5"/>
      <c r="B49" s="6" t="s">
        <v>43</v>
      </c>
      <c r="C49" s="5" t="s">
        <v>44</v>
      </c>
      <c r="D49" s="17"/>
      <c r="E49" s="5"/>
      <c r="F49" s="16"/>
      <c r="G49" s="5"/>
      <c r="H49" s="31"/>
    </row>
    <row r="50" spans="1:10" ht="13.5" customHeight="1">
      <c r="A50" s="5"/>
      <c r="B50" s="12" t="s">
        <v>4</v>
      </c>
      <c r="C50" s="5" t="s">
        <v>44</v>
      </c>
      <c r="D50" s="17">
        <v>160000</v>
      </c>
      <c r="E50" s="5">
        <v>268</v>
      </c>
      <c r="F50" s="16">
        <f>E50*D50</f>
        <v>42880000</v>
      </c>
      <c r="G50" s="5">
        <f>E50</f>
        <v>268</v>
      </c>
      <c r="H50" s="31">
        <f>G50*D50</f>
        <v>42880000</v>
      </c>
    </row>
    <row r="51" spans="1:10" ht="15">
      <c r="A51" s="7" t="s">
        <v>20</v>
      </c>
      <c r="B51" s="8" t="s">
        <v>0</v>
      </c>
      <c r="C51" s="7" t="s">
        <v>53</v>
      </c>
      <c r="D51" s="9"/>
      <c r="E51" s="7"/>
      <c r="F51" s="20">
        <f>SUM(F49:F50)</f>
        <v>42880000</v>
      </c>
      <c r="G51" s="10"/>
      <c r="H51" s="32">
        <f>SUM(H49:H50)</f>
        <v>42880000</v>
      </c>
    </row>
    <row r="52" spans="1:10" ht="13.5" customHeight="1">
      <c r="A52" s="5"/>
      <c r="B52" s="11" t="s">
        <v>95</v>
      </c>
      <c r="C52" s="5" t="s">
        <v>45</v>
      </c>
      <c r="D52" s="16"/>
      <c r="E52" s="5"/>
      <c r="F52" s="16"/>
      <c r="G52" s="5"/>
      <c r="H52" s="31"/>
    </row>
    <row r="53" spans="1:10" ht="13.5" customHeight="1">
      <c r="A53" s="5"/>
      <c r="B53" s="6" t="s">
        <v>96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16</v>
      </c>
      <c r="C54" s="5" t="s">
        <v>45</v>
      </c>
      <c r="D54" s="16"/>
      <c r="E54" s="5"/>
      <c r="F54" s="16"/>
      <c r="G54" s="5"/>
      <c r="H54" s="31"/>
    </row>
    <row r="55" spans="1:10" ht="15">
      <c r="A55" s="7" t="s">
        <v>21</v>
      </c>
      <c r="B55" s="8" t="s">
        <v>34</v>
      </c>
      <c r="C55" s="7" t="s">
        <v>53</v>
      </c>
      <c r="D55" s="20"/>
      <c r="E55" s="21"/>
      <c r="F55" s="20"/>
      <c r="G55" s="14"/>
      <c r="H55" s="32"/>
    </row>
    <row r="56" spans="1:10" ht="15">
      <c r="A56" s="7" t="s">
        <v>22</v>
      </c>
      <c r="B56" s="8" t="s">
        <v>103</v>
      </c>
      <c r="C56" s="7" t="s">
        <v>53</v>
      </c>
      <c r="D56" s="20"/>
      <c r="E56" s="7"/>
      <c r="F56" s="20">
        <f>SUM(F18+F48+F51+F55)</f>
        <v>60880000</v>
      </c>
      <c r="G56" s="10"/>
      <c r="H56" s="32">
        <f>SUM(H18+H48+H51+H55)</f>
        <v>60880000</v>
      </c>
      <c r="J56" s="30"/>
    </row>
    <row r="57" spans="1:10" ht="13.5" customHeight="1">
      <c r="A57" s="5"/>
      <c r="B57" s="6" t="s">
        <v>98</v>
      </c>
      <c r="C57" s="5" t="s">
        <v>40</v>
      </c>
      <c r="D57" s="16">
        <v>22400</v>
      </c>
      <c r="E57" s="5"/>
      <c r="F57" s="16"/>
      <c r="G57" s="5"/>
      <c r="H57" s="31"/>
      <c r="J57" s="30"/>
    </row>
    <row r="58" spans="1:10" ht="13.5" customHeight="1">
      <c r="A58" s="5"/>
      <c r="B58" s="6" t="s">
        <v>99</v>
      </c>
      <c r="C58" s="5" t="s">
        <v>40</v>
      </c>
      <c r="D58" s="16">
        <v>5000000</v>
      </c>
      <c r="E58" s="5"/>
      <c r="F58" s="16"/>
      <c r="G58" s="5"/>
      <c r="H58" s="31"/>
    </row>
    <row r="59" spans="1:10" ht="14.25" customHeight="1">
      <c r="A59" s="7" t="s">
        <v>23</v>
      </c>
      <c r="B59" s="15" t="s">
        <v>35</v>
      </c>
      <c r="C59" s="7" t="s">
        <v>53</v>
      </c>
      <c r="D59" s="20"/>
      <c r="E59" s="7"/>
      <c r="F59" s="20">
        <f>SUM(F57:F58)</f>
        <v>0</v>
      </c>
      <c r="G59" s="10"/>
      <c r="H59" s="32">
        <f>SUM(H57:H58)</f>
        <v>0</v>
      </c>
      <c r="J59" s="30"/>
    </row>
    <row r="60" spans="1:10" ht="13.5" customHeight="1">
      <c r="A60" s="5"/>
      <c r="B60" s="6" t="s">
        <v>97</v>
      </c>
      <c r="C60" s="5" t="s">
        <v>46</v>
      </c>
      <c r="D60" s="16">
        <v>450000</v>
      </c>
      <c r="E60" s="5">
        <v>1</v>
      </c>
      <c r="F60" s="16">
        <f>E60*D60</f>
        <v>450000</v>
      </c>
      <c r="G60" s="5">
        <f>E60</f>
        <v>1</v>
      </c>
      <c r="H60" s="31">
        <f>G60*D60</f>
        <v>450000</v>
      </c>
    </row>
    <row r="61" spans="1:10" ht="13.5" customHeight="1">
      <c r="A61" s="5"/>
      <c r="B61" s="6" t="s">
        <v>109</v>
      </c>
      <c r="C61" s="5" t="s">
        <v>53</v>
      </c>
      <c r="D61" s="16"/>
      <c r="E61" s="5"/>
      <c r="F61" s="16">
        <v>1000000</v>
      </c>
      <c r="G61" s="5"/>
      <c r="H61" s="31">
        <f>F61</f>
        <v>1000000</v>
      </c>
    </row>
    <row r="62" spans="1:10" ht="13.5" customHeight="1">
      <c r="A62" s="5"/>
      <c r="B62" s="6" t="s">
        <v>108</v>
      </c>
      <c r="C62" s="5" t="s">
        <v>53</v>
      </c>
      <c r="D62" s="16"/>
      <c r="E62" s="5"/>
      <c r="F62" s="16">
        <v>6402318</v>
      </c>
      <c r="G62" s="5"/>
      <c r="H62" s="31">
        <f>F62</f>
        <v>6402318</v>
      </c>
    </row>
    <row r="63" spans="1:10" ht="15">
      <c r="A63" s="7" t="s">
        <v>24</v>
      </c>
      <c r="B63" s="8" t="s">
        <v>36</v>
      </c>
      <c r="C63" s="7" t="s">
        <v>53</v>
      </c>
      <c r="D63" s="20"/>
      <c r="E63" s="7"/>
      <c r="F63" s="20">
        <f>SUM(F60:F62)</f>
        <v>7852318</v>
      </c>
      <c r="G63" s="10"/>
      <c r="H63" s="32">
        <f>SUM(H60:H62)</f>
        <v>7852318</v>
      </c>
    </row>
    <row r="64" spans="1:10" ht="15">
      <c r="A64" s="7" t="s">
        <v>25</v>
      </c>
      <c r="B64" s="7" t="s">
        <v>104</v>
      </c>
      <c r="C64" s="7" t="s">
        <v>53</v>
      </c>
      <c r="D64" s="20"/>
      <c r="E64" s="7"/>
      <c r="F64" s="20">
        <f>SUM(F59,F63)</f>
        <v>7852318</v>
      </c>
      <c r="G64" s="10"/>
      <c r="H64" s="32">
        <f>SUM(H59,H63)</f>
        <v>7852318</v>
      </c>
    </row>
    <row r="65" spans="1:10" ht="15">
      <c r="A65" s="7" t="s">
        <v>26</v>
      </c>
      <c r="B65" s="7" t="s">
        <v>105</v>
      </c>
      <c r="C65" s="7" t="s">
        <v>53</v>
      </c>
      <c r="D65" s="20"/>
      <c r="E65" s="7"/>
      <c r="F65" s="20">
        <f>SUM(F56,F64)</f>
        <v>68732318</v>
      </c>
      <c r="G65" s="10"/>
      <c r="H65" s="32">
        <f>SUM(H56,H64)</f>
        <v>68732318</v>
      </c>
    </row>
    <row r="66" spans="1:10" ht="15">
      <c r="A66" s="7" t="s">
        <v>100</v>
      </c>
      <c r="B66" s="10" t="s">
        <v>11</v>
      </c>
      <c r="C66" s="7" t="s">
        <v>53</v>
      </c>
      <c r="D66" s="20"/>
      <c r="E66" s="7"/>
      <c r="F66" s="20">
        <f>F65*0.1</f>
        <v>6873231.8000000007</v>
      </c>
      <c r="G66" s="10"/>
      <c r="H66" s="32">
        <f>H65*0.1</f>
        <v>6873231.8000000007</v>
      </c>
    </row>
    <row r="67" spans="1:10" ht="15">
      <c r="A67" s="7" t="s">
        <v>101</v>
      </c>
      <c r="B67" s="7" t="s">
        <v>106</v>
      </c>
      <c r="C67" s="7" t="s">
        <v>53</v>
      </c>
      <c r="D67" s="20"/>
      <c r="E67" s="7"/>
      <c r="F67" s="20">
        <f>SUM(F65:F66)</f>
        <v>75605549.799999997</v>
      </c>
      <c r="G67" s="10"/>
      <c r="H67" s="32">
        <f>SUM(H65:H66)</f>
        <v>75605549.799999997</v>
      </c>
      <c r="I67" s="30"/>
      <c r="J67" s="30"/>
    </row>
    <row r="68" spans="1:10" ht="15">
      <c r="A68" s="25"/>
      <c r="B68" s="26"/>
      <c r="C68" s="25"/>
      <c r="D68" s="27"/>
      <c r="E68" s="25"/>
      <c r="F68" s="27"/>
      <c r="G68" s="28"/>
      <c r="H68" s="29"/>
    </row>
    <row r="69" spans="1:10" ht="18" customHeight="1">
      <c r="B69" s="2" t="s">
        <v>5</v>
      </c>
    </row>
    <row r="70" spans="1:10" ht="18.75" customHeight="1">
      <c r="B70" s="22" t="s">
        <v>47</v>
      </c>
      <c r="E70" s="23" t="s">
        <v>49</v>
      </c>
      <c r="F70" s="33" t="s">
        <v>48</v>
      </c>
      <c r="G70" s="33"/>
    </row>
    <row r="71" spans="1:10" ht="18.75" customHeight="1">
      <c r="B71" s="24" t="s">
        <v>52</v>
      </c>
      <c r="E71" s="23" t="s">
        <v>49</v>
      </c>
      <c r="F71" s="33" t="s">
        <v>81</v>
      </c>
      <c r="G71" s="33"/>
    </row>
    <row r="72" spans="1:10" ht="18.75" customHeight="1">
      <c r="B72" s="22" t="s">
        <v>51</v>
      </c>
      <c r="E72" s="23" t="s">
        <v>49</v>
      </c>
      <c r="F72" s="33" t="s">
        <v>50</v>
      </c>
      <c r="G72" s="33"/>
    </row>
    <row r="73" spans="1:10" ht="18" customHeight="1">
      <c r="B73" s="2" t="s">
        <v>1</v>
      </c>
      <c r="F73" s="22"/>
      <c r="G73" s="22"/>
    </row>
    <row r="74" spans="1:10" ht="21" customHeight="1">
      <c r="B74" t="s">
        <v>60</v>
      </c>
      <c r="E74" s="23" t="s">
        <v>49</v>
      </c>
      <c r="F74" s="33" t="s">
        <v>80</v>
      </c>
      <c r="G74" s="33"/>
    </row>
    <row r="75" spans="1:10" ht="18" customHeight="1">
      <c r="B75" s="2" t="s">
        <v>2</v>
      </c>
      <c r="F75" s="22"/>
      <c r="G75" s="22"/>
    </row>
    <row r="76" spans="1:10" ht="21" customHeight="1">
      <c r="B76" t="s">
        <v>31</v>
      </c>
      <c r="E76" s="23" t="s">
        <v>49</v>
      </c>
      <c r="F76" s="33" t="s">
        <v>54</v>
      </c>
      <c r="G76" s="33"/>
    </row>
    <row r="77" spans="1:10" ht="21" customHeight="1">
      <c r="B77" t="s">
        <v>61</v>
      </c>
      <c r="E77" s="23" t="s">
        <v>49</v>
      </c>
      <c r="F77" s="22" t="s">
        <v>89</v>
      </c>
      <c r="G77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0:G70"/>
    <mergeCell ref="F71:G71"/>
    <mergeCell ref="F72:G72"/>
    <mergeCell ref="F74:G74"/>
    <mergeCell ref="F76:G7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F51 H51 F18 H18 F59 H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11C0-5EC8-4032-8D1E-8C7CCB1AAC83}">
  <dimension ref="A1:J78"/>
  <sheetViews>
    <sheetView topLeftCell="A33" workbookViewId="0">
      <selection activeCell="K79" sqref="K79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111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'1-2026'!G15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>
        <v>8</v>
      </c>
      <c r="F16" s="16">
        <f>E16*D16</f>
        <v>8000000</v>
      </c>
      <c r="G16" s="5">
        <f>E16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'1-2026'!G17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>
        <f>SUM(F15:F17)</f>
        <v>8000000</v>
      </c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100</v>
      </c>
      <c r="F19" s="16">
        <f>E19*D19</f>
        <v>7000000</v>
      </c>
      <c r="G19" s="5">
        <f>E19</f>
        <v>100</v>
      </c>
      <c r="H19" s="31">
        <f>G19*D19</f>
        <v>7000000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/>
      <c r="F20" s="16"/>
      <c r="G20" s="5"/>
      <c r="H20" s="31"/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7000000</v>
      </c>
      <c r="G22" s="10"/>
      <c r="H22" s="9">
        <f>SUM(H19:H21)</f>
        <v>7000000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E23</f>
        <v>100</v>
      </c>
      <c r="H23" s="31">
        <f>G23*D23</f>
        <v>8000000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E24</f>
        <v>100</v>
      </c>
      <c r="H24" s="31">
        <f>G24*D24</f>
        <v>8000000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/>
      <c r="F25" s="16"/>
      <c r="G25" s="5"/>
      <c r="H25" s="31"/>
    </row>
    <row r="26" spans="1:8">
      <c r="A26" s="5"/>
      <c r="B26" s="6" t="s">
        <v>73</v>
      </c>
      <c r="C26" s="5" t="s">
        <v>39</v>
      </c>
      <c r="D26" s="17">
        <v>30000</v>
      </c>
      <c r="E26" s="5"/>
      <c r="F26" s="16"/>
      <c r="G26" s="5"/>
      <c r="H26" s="31"/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16000000</v>
      </c>
      <c r="G27" s="10"/>
      <c r="H27" s="32">
        <f>SUM(H23:H26)</f>
        <v>16000000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>
        <v>100</v>
      </c>
      <c r="F28" s="16">
        <f>E28*D28</f>
        <v>4500000</v>
      </c>
      <c r="G28" s="5">
        <f>E28</f>
        <v>100</v>
      </c>
      <c r="H28" s="31">
        <f>G28*D28</f>
        <v>4500000</v>
      </c>
    </row>
    <row r="29" spans="1:8">
      <c r="A29" s="5"/>
      <c r="B29" s="6" t="s">
        <v>76</v>
      </c>
      <c r="C29" s="5" t="s">
        <v>39</v>
      </c>
      <c r="D29" s="17">
        <v>600000</v>
      </c>
      <c r="E29" s="5"/>
      <c r="F29" s="16"/>
      <c r="G29" s="5"/>
      <c r="H29" s="31"/>
    </row>
    <row r="30" spans="1:8">
      <c r="A30" s="5"/>
      <c r="B30" s="6" t="s">
        <v>77</v>
      </c>
      <c r="C30" s="5" t="s">
        <v>39</v>
      </c>
      <c r="D30" s="17">
        <v>1500000</v>
      </c>
      <c r="E30" s="5"/>
      <c r="F30" s="16"/>
      <c r="G30" s="5"/>
      <c r="H30" s="31"/>
    </row>
    <row r="31" spans="1:8">
      <c r="A31" s="5"/>
      <c r="B31" s="6" t="s">
        <v>78</v>
      </c>
      <c r="C31" s="5" t="s">
        <v>39</v>
      </c>
      <c r="D31" s="17">
        <v>15000000</v>
      </c>
      <c r="E31" s="5">
        <v>2</v>
      </c>
      <c r="F31" s="16">
        <f>E31*D31</f>
        <v>30000000</v>
      </c>
      <c r="G31" s="5">
        <f>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34500000</v>
      </c>
      <c r="G32" s="10"/>
      <c r="H32" s="32">
        <f>SUM(H28:H31)</f>
        <v>34500000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/>
      <c r="E36" s="5"/>
      <c r="F36" s="16"/>
      <c r="G36" s="5"/>
      <c r="H36" s="31"/>
    </row>
    <row r="37" spans="1:8">
      <c r="A37" s="5"/>
      <c r="B37" s="6" t="s">
        <v>88</v>
      </c>
      <c r="C37" s="5" t="s">
        <v>85</v>
      </c>
      <c r="D37" s="17"/>
      <c r="E37" s="5"/>
      <c r="F37" s="16"/>
      <c r="G37" s="5"/>
      <c r="H37" s="31"/>
    </row>
    <row r="38" spans="1:8">
      <c r="A38" s="5"/>
      <c r="B38" s="6" t="s">
        <v>86</v>
      </c>
      <c r="C38" s="5" t="s">
        <v>87</v>
      </c>
      <c r="D38" s="17"/>
      <c r="E38" s="5"/>
      <c r="F38" s="16"/>
      <c r="G38" s="5"/>
      <c r="H38" s="31"/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/>
      <c r="G39" s="10"/>
      <c r="H39" s="32"/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SUM(F22,F27,F32)</f>
        <v>57500000</v>
      </c>
      <c r="G49" s="10"/>
      <c r="H49" s="9">
        <f>SUM(H22,H27,H32)</f>
        <v>57500000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160</v>
      </c>
      <c r="F50" s="16">
        <f>E50*D50</f>
        <v>6400000</v>
      </c>
      <c r="G50" s="5">
        <f>E50</f>
        <v>160</v>
      </c>
      <c r="H50" s="31">
        <f>G50*D50</f>
        <v>6400000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'1-2026'!G50+E51</f>
        <v>536</v>
      </c>
      <c r="H51" s="31">
        <f>G51*D51</f>
        <v>85760000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49280000</v>
      </c>
      <c r="G52" s="10"/>
      <c r="H52" s="32">
        <f>SUM(H50:H51)</f>
        <v>92160000</v>
      </c>
    </row>
    <row r="53" spans="1:10" ht="13.5" customHeight="1">
      <c r="A53" s="5"/>
      <c r="B53" s="11" t="s">
        <v>95</v>
      </c>
      <c r="C53" s="5" t="s">
        <v>45</v>
      </c>
      <c r="D53" s="16"/>
      <c r="E53" s="5"/>
      <c r="F53" s="16"/>
      <c r="G53" s="5"/>
      <c r="H53" s="31"/>
    </row>
    <row r="54" spans="1:10" ht="13.5" customHeight="1">
      <c r="A54" s="5"/>
      <c r="B54" s="6" t="s">
        <v>96</v>
      </c>
      <c r="C54" s="5" t="s">
        <v>45</v>
      </c>
      <c r="D54" s="16"/>
      <c r="E54" s="5"/>
      <c r="F54" s="16"/>
      <c r="G54" s="5"/>
      <c r="H54" s="31"/>
    </row>
    <row r="55" spans="1:10" ht="13.5" customHeight="1">
      <c r="A55" s="5"/>
      <c r="B55" s="6" t="s">
        <v>16</v>
      </c>
      <c r="C55" s="5" t="s">
        <v>45</v>
      </c>
      <c r="D55" s="16"/>
      <c r="E55" s="5"/>
      <c r="F55" s="16"/>
      <c r="G55" s="5"/>
      <c r="H55" s="31"/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/>
      <c r="G56" s="14"/>
      <c r="H56" s="32"/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114780000</v>
      </c>
      <c r="G57" s="10"/>
      <c r="H57" s="32">
        <f>SUM(H18+H49+H52+H56)</f>
        <v>175660000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'1-2026'!G60+E61</f>
        <v>2</v>
      </c>
      <c r="H61" s="31">
        <f>G61*D61</f>
        <v>900000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8302318</v>
      </c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8302318</v>
      </c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115230000</v>
      </c>
      <c r="G66" s="10"/>
      <c r="H66" s="32">
        <f>SUM(H57,H65)</f>
        <v>183962318</v>
      </c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11523000</v>
      </c>
      <c r="G67" s="10"/>
      <c r="H67" s="32">
        <f>H66*0.1</f>
        <v>18396231.800000001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126753000</v>
      </c>
      <c r="G68" s="10"/>
      <c r="H68" s="32">
        <f>SUM(H66:H67)</f>
        <v>202358549.80000001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1:G71"/>
    <mergeCell ref="F72:G72"/>
    <mergeCell ref="F73:G73"/>
    <mergeCell ref="F75:G75"/>
    <mergeCell ref="F77:G77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  <ignoredErrors>
    <ignoredError sqref="H1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096AF-0102-467A-B6CB-5439B6610251}">
  <dimension ref="A1:J78"/>
  <sheetViews>
    <sheetView topLeftCell="A38" workbookViewId="0">
      <selection activeCell="J20" sqref="J20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114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'2-2026'!G15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>
        <f>'2-2026'!G16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'2-2026'!G17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/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300</v>
      </c>
      <c r="F19" s="16">
        <f>E19*D19</f>
        <v>21000000</v>
      </c>
      <c r="G19" s="5">
        <f>'2-2026'!G19+E19</f>
        <v>400</v>
      </c>
      <c r="H19" s="31">
        <f>G19*D19</f>
        <v>28000000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>
        <v>100</v>
      </c>
      <c r="F20" s="16">
        <f>E20*D20</f>
        <v>8000000</v>
      </c>
      <c r="G20" s="5">
        <f>'2-2026'!G20+E20</f>
        <v>100</v>
      </c>
      <c r="H20" s="31">
        <f>G20*D20</f>
        <v>8000000</v>
      </c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29000000</v>
      </c>
      <c r="G22" s="10"/>
      <c r="H22" s="9">
        <f>SUM(H19:H21)</f>
        <v>36000000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'2-2026'!G23+E23</f>
        <v>200</v>
      </c>
      <c r="H23" s="31">
        <f>G23*D23</f>
        <v>16000000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'2-2026'!G24+E24</f>
        <v>200</v>
      </c>
      <c r="H24" s="31">
        <f>G24*D24</f>
        <v>16000000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>
        <v>100</v>
      </c>
      <c r="F25" s="16">
        <f>E25*D25</f>
        <v>10000000</v>
      </c>
      <c r="G25" s="5">
        <f>'2-2026'!G25+E25</f>
        <v>100</v>
      </c>
      <c r="H25" s="31">
        <f>G25*D25</f>
        <v>10000000</v>
      </c>
    </row>
    <row r="26" spans="1:8">
      <c r="A26" s="5"/>
      <c r="B26" s="6" t="s">
        <v>73</v>
      </c>
      <c r="C26" s="5" t="s">
        <v>39</v>
      </c>
      <c r="D26" s="17">
        <v>30000</v>
      </c>
      <c r="E26" s="5"/>
      <c r="F26" s="16"/>
      <c r="G26" s="5"/>
      <c r="H26" s="31"/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26000000</v>
      </c>
      <c r="G27" s="10"/>
      <c r="H27" s="32">
        <f>SUM(H23:H26)</f>
        <v>42000000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>
        <v>500</v>
      </c>
      <c r="F28" s="16">
        <f>E28*D28</f>
        <v>22500000</v>
      </c>
      <c r="G28" s="5">
        <f>'2-2026'!G28+E28</f>
        <v>600</v>
      </c>
      <c r="H28" s="31">
        <f>G28*D28</f>
        <v>27000000</v>
      </c>
    </row>
    <row r="29" spans="1:8">
      <c r="A29" s="5"/>
      <c r="B29" s="6" t="s">
        <v>115</v>
      </c>
      <c r="C29" s="5" t="s">
        <v>39</v>
      </c>
      <c r="D29" s="17">
        <v>3200000</v>
      </c>
      <c r="E29" s="5"/>
      <c r="F29" s="16"/>
      <c r="G29" s="5"/>
      <c r="H29" s="31"/>
    </row>
    <row r="30" spans="1:8">
      <c r="A30" s="5"/>
      <c r="B30" s="6" t="s">
        <v>116</v>
      </c>
      <c r="C30" s="5" t="s">
        <v>39</v>
      </c>
      <c r="D30" s="17">
        <v>1500000</v>
      </c>
      <c r="E30" s="5"/>
      <c r="F30" s="16"/>
      <c r="G30" s="5"/>
      <c r="H30" s="31"/>
    </row>
    <row r="31" spans="1:8">
      <c r="A31" s="5"/>
      <c r="B31" s="6" t="s">
        <v>78</v>
      </c>
      <c r="C31" s="5" t="s">
        <v>39</v>
      </c>
      <c r="D31" s="17">
        <v>15000000</v>
      </c>
      <c r="E31" s="5"/>
      <c r="F31" s="16"/>
      <c r="G31" s="5">
        <f>'2-2026'!G31+E31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22500000</v>
      </c>
      <c r="G32" s="10"/>
      <c r="H32" s="32">
        <f>SUM(H28:H31)</f>
        <v>57000000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>
        <v>280000</v>
      </c>
      <c r="E36" s="5">
        <v>100</v>
      </c>
      <c r="F36" s="16">
        <f>E36*D36</f>
        <v>28000000</v>
      </c>
      <c r="G36" s="5">
        <f>'2-2026'!G36+E36</f>
        <v>100</v>
      </c>
      <c r="H36" s="31">
        <f>G36*D36</f>
        <v>28000000</v>
      </c>
    </row>
    <row r="37" spans="1:8">
      <c r="A37" s="5"/>
      <c r="B37" s="6" t="s">
        <v>88</v>
      </c>
      <c r="C37" s="5" t="s">
        <v>85</v>
      </c>
      <c r="D37" s="17"/>
      <c r="E37" s="5"/>
      <c r="F37" s="16"/>
      <c r="G37" s="5"/>
      <c r="H37" s="31"/>
    </row>
    <row r="38" spans="1:8">
      <c r="A38" s="5"/>
      <c r="B38" s="6" t="s">
        <v>86</v>
      </c>
      <c r="C38" s="5" t="s">
        <v>87</v>
      </c>
      <c r="D38" s="17"/>
      <c r="E38" s="5"/>
      <c r="F38" s="16"/>
      <c r="G38" s="5"/>
      <c r="H38" s="31"/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>
        <f>SUM(F36:F38)</f>
        <v>28000000</v>
      </c>
      <c r="G39" s="10"/>
      <c r="H39" s="32">
        <f>SUM(H36:H38)</f>
        <v>28000000</v>
      </c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SUM(F22,F27,F32,F39)</f>
        <v>105500000</v>
      </c>
      <c r="G49" s="10"/>
      <c r="H49" s="20">
        <f>SUM(H22,H27,H32,H39)</f>
        <v>163000000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200</v>
      </c>
      <c r="F50" s="16">
        <f>E50*D50</f>
        <v>8000000</v>
      </c>
      <c r="G50" s="5">
        <f>'2-2026'!G50+E50</f>
        <v>360</v>
      </c>
      <c r="H50" s="31">
        <f>G50*D50</f>
        <v>14400000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'2-2026'!G51+E51</f>
        <v>804</v>
      </c>
      <c r="H51" s="31">
        <f>G51*D51</f>
        <v>128640000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50880000</v>
      </c>
      <c r="G52" s="10"/>
      <c r="H52" s="32">
        <f>SUM(H50:H51)</f>
        <v>143040000</v>
      </c>
    </row>
    <row r="53" spans="1:10" ht="13.5" customHeight="1">
      <c r="A53" s="5"/>
      <c r="B53" s="11" t="s">
        <v>95</v>
      </c>
      <c r="C53" s="5" t="s">
        <v>45</v>
      </c>
      <c r="D53" s="16">
        <v>2500</v>
      </c>
      <c r="E53" s="5">
        <v>500</v>
      </c>
      <c r="F53" s="16">
        <f>E53*D53</f>
        <v>1250000</v>
      </c>
      <c r="G53" s="5">
        <f>'2-2026'!G53+E53</f>
        <v>500</v>
      </c>
      <c r="H53" s="31">
        <f>G53*D53</f>
        <v>1250000</v>
      </c>
    </row>
    <row r="54" spans="1:10" ht="13.5" customHeight="1">
      <c r="A54" s="5"/>
      <c r="B54" s="6" t="s">
        <v>96</v>
      </c>
      <c r="C54" s="5" t="s">
        <v>45</v>
      </c>
      <c r="D54" s="16">
        <v>2500</v>
      </c>
      <c r="E54" s="5">
        <v>600</v>
      </c>
      <c r="F54" s="16">
        <f>E54*D54</f>
        <v>1500000</v>
      </c>
      <c r="G54" s="5">
        <f>'2-2026'!G54+E54</f>
        <v>600</v>
      </c>
      <c r="H54" s="31">
        <f>G54*D54</f>
        <v>1500000</v>
      </c>
    </row>
    <row r="55" spans="1:10" ht="13.5" customHeight="1">
      <c r="A55" s="5"/>
      <c r="B55" s="6" t="s">
        <v>16</v>
      </c>
      <c r="C55" s="5" t="s">
        <v>45</v>
      </c>
      <c r="D55" s="16">
        <v>4000</v>
      </c>
      <c r="E55" s="5">
        <v>500</v>
      </c>
      <c r="F55" s="16">
        <f>E55*D55</f>
        <v>2000000</v>
      </c>
      <c r="G55" s="5">
        <f>E55</f>
        <v>500</v>
      </c>
      <c r="H55" s="31">
        <f>F55</f>
        <v>2000000</v>
      </c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>
        <f>SUM(F53:F55)</f>
        <v>4750000</v>
      </c>
      <c r="G56" s="14"/>
      <c r="H56" s="20">
        <f>SUM(H53:H55)</f>
        <v>4750000</v>
      </c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161130000</v>
      </c>
      <c r="G57" s="10"/>
      <c r="H57" s="32">
        <f>SUM(H18+H49+H52+H56)</f>
        <v>336790000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'2-2026'!G61+E61</f>
        <v>3</v>
      </c>
      <c r="H61" s="31">
        <f>G61*D61</f>
        <v>1350000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8752318</v>
      </c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8752318</v>
      </c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161580000</v>
      </c>
      <c r="G66" s="10"/>
      <c r="H66" s="32">
        <f>SUM(H57,H65)</f>
        <v>345542318</v>
      </c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16158000</v>
      </c>
      <c r="G67" s="10"/>
      <c r="H67" s="32">
        <f>H66*0.1</f>
        <v>34554231.800000004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177738000</v>
      </c>
      <c r="G68" s="10"/>
      <c r="H68" s="32">
        <f>SUM(H66:H67)</f>
        <v>380096549.80000001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F71:G71"/>
    <mergeCell ref="F72:G72"/>
    <mergeCell ref="F73:G73"/>
    <mergeCell ref="F75:G75"/>
    <mergeCell ref="F77:G77"/>
    <mergeCell ref="A10:H10"/>
    <mergeCell ref="A12:A13"/>
    <mergeCell ref="B12:B13"/>
    <mergeCell ref="C12:C13"/>
    <mergeCell ref="D12:D13"/>
    <mergeCell ref="E12:F12"/>
    <mergeCell ref="G12:H12"/>
    <mergeCell ref="A8:H8"/>
    <mergeCell ref="A1:H1"/>
    <mergeCell ref="A2:H2"/>
    <mergeCell ref="A3:H3"/>
    <mergeCell ref="B5:H5"/>
    <mergeCell ref="B6:H6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DDB7-7CA9-44F8-AD7D-1D1F109BFE5D}">
  <dimension ref="A1:J78"/>
  <sheetViews>
    <sheetView topLeftCell="A41" workbookViewId="0">
      <selection activeCell="H68" sqref="H68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</cols>
  <sheetData>
    <row r="1" spans="1:8">
      <c r="A1" s="34" t="s">
        <v>57</v>
      </c>
      <c r="B1" s="34"/>
      <c r="C1" s="34"/>
      <c r="D1" s="34"/>
      <c r="E1" s="34"/>
      <c r="F1" s="34"/>
      <c r="G1" s="34"/>
      <c r="H1" s="34"/>
    </row>
    <row r="2" spans="1:8">
      <c r="A2" s="34" t="s">
        <v>56</v>
      </c>
      <c r="B2" s="34"/>
      <c r="C2" s="34"/>
      <c r="D2" s="34"/>
      <c r="E2" s="34"/>
      <c r="F2" s="34"/>
      <c r="G2" s="34"/>
      <c r="H2" s="34"/>
    </row>
    <row r="3" spans="1:8">
      <c r="A3" s="34" t="s">
        <v>55</v>
      </c>
      <c r="B3" s="34"/>
      <c r="C3" s="34"/>
      <c r="D3" s="34"/>
      <c r="E3" s="34"/>
      <c r="F3" s="34"/>
      <c r="G3" s="34"/>
      <c r="H3" s="34"/>
    </row>
    <row r="5" spans="1:8" ht="15">
      <c r="B5" s="39" t="s">
        <v>64</v>
      </c>
      <c r="C5" s="39"/>
      <c r="D5" s="39"/>
      <c r="E5" s="39"/>
      <c r="F5" s="39"/>
      <c r="G5" s="39"/>
      <c r="H5" s="39"/>
    </row>
    <row r="6" spans="1:8" ht="15">
      <c r="B6" s="39" t="s">
        <v>63</v>
      </c>
      <c r="C6" s="39"/>
      <c r="D6" s="39"/>
      <c r="E6" s="39"/>
      <c r="F6" s="39"/>
      <c r="G6" s="39"/>
      <c r="H6" s="39"/>
    </row>
    <row r="7" spans="1:8" ht="15">
      <c r="B7" s="3"/>
      <c r="C7" s="3"/>
      <c r="D7" s="3"/>
      <c r="E7" s="3"/>
      <c r="F7" s="3"/>
    </row>
    <row r="8" spans="1:8">
      <c r="A8" s="34" t="s">
        <v>118</v>
      </c>
      <c r="B8" s="34"/>
      <c r="C8" s="34"/>
      <c r="D8" s="34"/>
      <c r="E8" s="34"/>
      <c r="F8" s="34"/>
      <c r="G8" s="34"/>
      <c r="H8" s="34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4" t="s">
        <v>62</v>
      </c>
      <c r="B10" s="34"/>
      <c r="C10" s="34"/>
      <c r="D10" s="34"/>
      <c r="E10" s="34"/>
      <c r="F10" s="34"/>
      <c r="G10" s="34"/>
      <c r="H10" s="34"/>
    </row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5.7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'3-2026'!G15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>
        <f>'3-2026'!G16</f>
        <v>8</v>
      </c>
      <c r="H16" s="31">
        <f>G16*D16</f>
        <v>8000000</v>
      </c>
    </row>
    <row r="17" spans="1:8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'3-2026'!G17</f>
        <v>8</v>
      </c>
      <c r="H17" s="31">
        <f>G17*D17</f>
        <v>8000000</v>
      </c>
    </row>
    <row r="18" spans="1:8" ht="15">
      <c r="A18" s="7" t="s">
        <v>12</v>
      </c>
      <c r="B18" s="8" t="s">
        <v>32</v>
      </c>
      <c r="C18" s="7" t="s">
        <v>53</v>
      </c>
      <c r="D18" s="9"/>
      <c r="E18" s="10"/>
      <c r="F18" s="20"/>
      <c r="G18" s="10"/>
      <c r="H18" s="32">
        <f>SUM(H15:H17)</f>
        <v>26000000</v>
      </c>
    </row>
    <row r="19" spans="1:8">
      <c r="A19" s="5"/>
      <c r="B19" s="6" t="s">
        <v>67</v>
      </c>
      <c r="C19" s="5" t="s">
        <v>39</v>
      </c>
      <c r="D19" s="17">
        <v>70000</v>
      </c>
      <c r="E19" s="5">
        <v>500</v>
      </c>
      <c r="F19" s="16">
        <f>E19*D19</f>
        <v>35000000</v>
      </c>
      <c r="G19" s="5">
        <f>'3-2026'!G19+E19</f>
        <v>900</v>
      </c>
      <c r="H19" s="31">
        <f>G19*D19</f>
        <v>63000000</v>
      </c>
    </row>
    <row r="20" spans="1:8">
      <c r="A20" s="5"/>
      <c r="B20" s="6" t="s">
        <v>69</v>
      </c>
      <c r="C20" s="5" t="s">
        <v>39</v>
      </c>
      <c r="D20" s="17">
        <v>80000</v>
      </c>
      <c r="E20" s="5">
        <v>100</v>
      </c>
      <c r="F20" s="16">
        <f>E20*D20</f>
        <v>8000000</v>
      </c>
      <c r="G20" s="5">
        <f>'3-2026'!G20+E20</f>
        <v>200</v>
      </c>
      <c r="H20" s="31">
        <f>G20*D20</f>
        <v>16000000</v>
      </c>
    </row>
    <row r="21" spans="1:8">
      <c r="A21" s="5"/>
      <c r="B21" s="6" t="s">
        <v>70</v>
      </c>
      <c r="C21" s="5" t="s">
        <v>39</v>
      </c>
      <c r="D21" s="17">
        <v>120000</v>
      </c>
      <c r="E21" s="5"/>
      <c r="F21" s="16"/>
      <c r="G21" s="5"/>
      <c r="H21" s="31"/>
    </row>
    <row r="22" spans="1:8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43000000</v>
      </c>
      <c r="G22" s="10"/>
      <c r="H22" s="9">
        <f>SUM(H19:H21)</f>
        <v>79000000</v>
      </c>
    </row>
    <row r="23" spans="1:8">
      <c r="A23" s="5"/>
      <c r="B23" s="6" t="s">
        <v>71</v>
      </c>
      <c r="C23" s="5" t="s">
        <v>39</v>
      </c>
      <c r="D23" s="17">
        <v>80000</v>
      </c>
      <c r="E23" s="5">
        <v>100</v>
      </c>
      <c r="F23" s="16">
        <f>E23*D23</f>
        <v>8000000</v>
      </c>
      <c r="G23" s="5">
        <f>'3-2026'!G23+E23</f>
        <v>300</v>
      </c>
      <c r="H23" s="31">
        <f>G23*D23</f>
        <v>24000000</v>
      </c>
    </row>
    <row r="24" spans="1:8">
      <c r="A24" s="5"/>
      <c r="B24" s="6" t="s">
        <v>110</v>
      </c>
      <c r="C24" s="5" t="s">
        <v>39</v>
      </c>
      <c r="D24" s="17">
        <v>80000</v>
      </c>
      <c r="E24" s="5">
        <v>100</v>
      </c>
      <c r="F24" s="16">
        <f>E24*D24</f>
        <v>8000000</v>
      </c>
      <c r="G24" s="5">
        <f>'3-2026'!G24+E24</f>
        <v>300</v>
      </c>
      <c r="H24" s="31">
        <f>G24*D24</f>
        <v>24000000</v>
      </c>
    </row>
    <row r="25" spans="1:8">
      <c r="A25" s="5"/>
      <c r="B25" s="6" t="s">
        <v>72</v>
      </c>
      <c r="C25" s="5" t="s">
        <v>39</v>
      </c>
      <c r="D25" s="17">
        <v>100000</v>
      </c>
      <c r="E25" s="5">
        <v>400</v>
      </c>
      <c r="F25" s="16">
        <f>E25*D25</f>
        <v>40000000</v>
      </c>
      <c r="G25" s="5">
        <f>'3-2026'!G25+E25</f>
        <v>500</v>
      </c>
      <c r="H25" s="31">
        <f>G25*D25</f>
        <v>50000000</v>
      </c>
    </row>
    <row r="26" spans="1:8">
      <c r="A26" s="5"/>
      <c r="B26" s="6" t="s">
        <v>73</v>
      </c>
      <c r="C26" s="5" t="s">
        <v>39</v>
      </c>
      <c r="D26" s="17">
        <v>30000</v>
      </c>
      <c r="E26" s="5">
        <v>600</v>
      </c>
      <c r="F26" s="16">
        <f>E26*D26</f>
        <v>18000000</v>
      </c>
      <c r="G26" s="5">
        <f>'3-2026'!G26+E26</f>
        <v>600</v>
      </c>
      <c r="H26" s="31">
        <f>G26*D26</f>
        <v>18000000</v>
      </c>
    </row>
    <row r="27" spans="1:8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74000000</v>
      </c>
      <c r="G27" s="10"/>
      <c r="H27" s="32">
        <f>SUM(H23:H26)</f>
        <v>116000000</v>
      </c>
    </row>
    <row r="28" spans="1:8">
      <c r="A28" s="5"/>
      <c r="B28" s="6" t="s">
        <v>75</v>
      </c>
      <c r="C28" s="5" t="s">
        <v>39</v>
      </c>
      <c r="D28" s="17">
        <v>45000</v>
      </c>
      <c r="E28" s="5"/>
      <c r="F28" s="16"/>
      <c r="G28" s="5">
        <f>'3-2026'!G28+E28</f>
        <v>600</v>
      </c>
      <c r="H28" s="31">
        <f>G28*D28</f>
        <v>27000000</v>
      </c>
    </row>
    <row r="29" spans="1:8">
      <c r="A29" s="5"/>
      <c r="B29" s="6" t="s">
        <v>115</v>
      </c>
      <c r="C29" s="5" t="s">
        <v>39</v>
      </c>
      <c r="D29" s="17">
        <v>3200000</v>
      </c>
      <c r="E29" s="5">
        <v>24</v>
      </c>
      <c r="F29" s="16">
        <f>E29*D29</f>
        <v>76800000</v>
      </c>
      <c r="G29" s="5">
        <f>'3-2026'!G29+E29</f>
        <v>24</v>
      </c>
      <c r="H29" s="31">
        <f>G29*D29</f>
        <v>76800000</v>
      </c>
    </row>
    <row r="30" spans="1:8">
      <c r="A30" s="5"/>
      <c r="B30" s="6" t="s">
        <v>119</v>
      </c>
      <c r="C30" s="5" t="s">
        <v>39</v>
      </c>
      <c r="D30" s="17">
        <v>2320000</v>
      </c>
      <c r="E30" s="5">
        <v>10</v>
      </c>
      <c r="F30" s="16">
        <f>E30*D30</f>
        <v>23200000</v>
      </c>
      <c r="G30" s="5">
        <f>'3-2026'!G30+E30</f>
        <v>10</v>
      </c>
      <c r="H30" s="31">
        <f>G30*D30</f>
        <v>23200000</v>
      </c>
    </row>
    <row r="31" spans="1:8">
      <c r="A31" s="5"/>
      <c r="B31" s="6" t="s">
        <v>78</v>
      </c>
      <c r="C31" s="5" t="s">
        <v>39</v>
      </c>
      <c r="D31" s="17">
        <v>15000000</v>
      </c>
      <c r="E31" s="5"/>
      <c r="F31" s="16"/>
      <c r="G31" s="5">
        <f>'3-2026'!G31+E31</f>
        <v>2</v>
      </c>
      <c r="H31" s="31">
        <f>G31*D31</f>
        <v>30000000</v>
      </c>
    </row>
    <row r="32" spans="1:8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100000000</v>
      </c>
      <c r="G32" s="10"/>
      <c r="H32" s="32">
        <f>SUM(H28:H31)</f>
        <v>157000000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>
        <v>280000</v>
      </c>
      <c r="E36" s="5">
        <v>400</v>
      </c>
      <c r="F36" s="16">
        <f>E36*D36</f>
        <v>112000000</v>
      </c>
      <c r="G36" s="5">
        <f>'3-2026'!G36+E36</f>
        <v>500</v>
      </c>
      <c r="H36" s="31">
        <f>G36*D36</f>
        <v>140000000</v>
      </c>
    </row>
    <row r="37" spans="1:8">
      <c r="A37" s="5"/>
      <c r="B37" s="6" t="s">
        <v>117</v>
      </c>
      <c r="C37" s="5" t="s">
        <v>85</v>
      </c>
      <c r="D37" s="17">
        <v>300000</v>
      </c>
      <c r="E37" s="5">
        <v>500</v>
      </c>
      <c r="F37" s="16">
        <f>E37*D37</f>
        <v>150000000</v>
      </c>
      <c r="G37" s="5">
        <f>'3-2026'!G37+E37</f>
        <v>500</v>
      </c>
      <c r="H37" s="31">
        <f>G37*D37</f>
        <v>150000000</v>
      </c>
    </row>
    <row r="38" spans="1:8">
      <c r="A38" s="5"/>
      <c r="B38" s="6" t="s">
        <v>86</v>
      </c>
      <c r="C38" s="5" t="s">
        <v>87</v>
      </c>
      <c r="D38" s="17">
        <v>500000</v>
      </c>
      <c r="E38" s="5">
        <v>50</v>
      </c>
      <c r="F38" s="16">
        <f>E38*D38</f>
        <v>25000000</v>
      </c>
      <c r="G38" s="5">
        <f>'3-2026'!G38+E38</f>
        <v>50</v>
      </c>
      <c r="H38" s="31">
        <f>G38*D38</f>
        <v>25000000</v>
      </c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>
        <f>SUM(F36:F38)</f>
        <v>287000000</v>
      </c>
      <c r="G39" s="10"/>
      <c r="H39" s="32">
        <f>SUM(H36:H38)</f>
        <v>315000000</v>
      </c>
    </row>
    <row r="40" spans="1:8" ht="13.5" customHeight="1">
      <c r="A40" s="5"/>
      <c r="B40" s="6" t="s">
        <v>90</v>
      </c>
      <c r="C40" s="5" t="s">
        <v>40</v>
      </c>
      <c r="D40" s="17"/>
      <c r="E40" s="5"/>
      <c r="F40" s="16"/>
      <c r="G40" s="5"/>
      <c r="H40" s="31"/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/>
      <c r="E43" s="5"/>
      <c r="F43" s="16"/>
      <c r="G43" s="5"/>
      <c r="H43" s="31"/>
    </row>
    <row r="44" spans="1:8" ht="13.5" customHeight="1">
      <c r="A44" s="5"/>
      <c r="B44" s="6" t="s">
        <v>59</v>
      </c>
      <c r="C44" s="5" t="s">
        <v>40</v>
      </c>
      <c r="D44" s="17"/>
      <c r="E44" s="5"/>
      <c r="F44" s="16"/>
      <c r="G44" s="5"/>
      <c r="H44" s="31"/>
    </row>
    <row r="45" spans="1:8" ht="13.5" customHeight="1">
      <c r="A45" s="5"/>
      <c r="B45" s="6" t="s">
        <v>58</v>
      </c>
      <c r="C45" s="5" t="s">
        <v>40</v>
      </c>
      <c r="D45" s="17"/>
      <c r="E45" s="5"/>
      <c r="F45" s="16"/>
      <c r="G45" s="5"/>
      <c r="H45" s="31"/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/>
      <c r="G48" s="10"/>
      <c r="H48" s="32"/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SUM(F22,F27,F32,F39)</f>
        <v>504000000</v>
      </c>
      <c r="G49" s="10"/>
      <c r="H49" s="9">
        <f>SUM(H22,H27,H32,H39)</f>
        <v>667000000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340</v>
      </c>
      <c r="F50" s="16">
        <f>E50*D50</f>
        <v>13600000</v>
      </c>
      <c r="G50" s="5">
        <f>'3-2026'!G50+E50</f>
        <v>700</v>
      </c>
      <c r="H50" s="31">
        <f>G50*D50</f>
        <v>28000000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'3-2026'!G51+E51</f>
        <v>1072</v>
      </c>
      <c r="H51" s="31">
        <f>G51*D51</f>
        <v>171520000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56480000</v>
      </c>
      <c r="G52" s="10"/>
      <c r="H52" s="32">
        <f>SUM(H50:H51)</f>
        <v>199520000</v>
      </c>
      <c r="J52" s="30"/>
    </row>
    <row r="53" spans="1:10" ht="13.5" customHeight="1">
      <c r="A53" s="5"/>
      <c r="B53" s="11" t="s">
        <v>95</v>
      </c>
      <c r="C53" s="5" t="s">
        <v>45</v>
      </c>
      <c r="D53" s="16">
        <v>2500</v>
      </c>
      <c r="E53" s="5">
        <v>1500</v>
      </c>
      <c r="F53" s="16">
        <f>E53*D53</f>
        <v>3750000</v>
      </c>
      <c r="G53" s="5">
        <f>'3-2026'!G53+E53</f>
        <v>2000</v>
      </c>
      <c r="H53" s="31">
        <f>G53*D53</f>
        <v>5000000</v>
      </c>
    </row>
    <row r="54" spans="1:10" ht="13.5" customHeight="1">
      <c r="A54" s="5"/>
      <c r="B54" s="6" t="s">
        <v>96</v>
      </c>
      <c r="C54" s="5" t="s">
        <v>45</v>
      </c>
      <c r="D54" s="16">
        <v>2500</v>
      </c>
      <c r="E54" s="5">
        <v>1000</v>
      </c>
      <c r="F54" s="16">
        <f>E54*D54</f>
        <v>2500000</v>
      </c>
      <c r="G54" s="5">
        <f>'3-2026'!G54+E54</f>
        <v>1600</v>
      </c>
      <c r="H54" s="31">
        <f>G54*D54</f>
        <v>4000000</v>
      </c>
    </row>
    <row r="55" spans="1:10" ht="13.5" customHeight="1">
      <c r="A55" s="5"/>
      <c r="B55" s="6" t="s">
        <v>16</v>
      </c>
      <c r="C55" s="5" t="s">
        <v>45</v>
      </c>
      <c r="D55" s="16">
        <v>4000</v>
      </c>
      <c r="E55" s="5">
        <v>500</v>
      </c>
      <c r="F55" s="16">
        <f>E55*D55</f>
        <v>2000000</v>
      </c>
      <c r="G55" s="5">
        <f>'3-2026'!G55+E55</f>
        <v>1000</v>
      </c>
      <c r="H55" s="31">
        <f>G55*D55</f>
        <v>4000000</v>
      </c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>
        <f>SUM(F53:F55)</f>
        <v>8250000</v>
      </c>
      <c r="G56" s="14"/>
      <c r="H56" s="9">
        <f>SUM(H53:H55)</f>
        <v>13000000</v>
      </c>
      <c r="J56" s="30"/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568730000</v>
      </c>
      <c r="G57" s="10"/>
      <c r="H57" s="32">
        <f>SUM(H18+H49+H52+H56)</f>
        <v>905520000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99</v>
      </c>
      <c r="C59" s="5" t="s">
        <v>40</v>
      </c>
      <c r="D59" s="16">
        <v>5000000</v>
      </c>
      <c r="E59" s="5"/>
      <c r="F59" s="16"/>
      <c r="G59" s="5"/>
      <c r="H59" s="31"/>
    </row>
    <row r="60" spans="1:10" ht="14.25" customHeight="1">
      <c r="A60" s="7" t="s">
        <v>23</v>
      </c>
      <c r="B60" s="15" t="s">
        <v>35</v>
      </c>
      <c r="C60" s="7" t="s">
        <v>53</v>
      </c>
      <c r="D60" s="20"/>
      <c r="E60" s="7"/>
      <c r="F60" s="20"/>
      <c r="G60" s="10"/>
      <c r="H60" s="32"/>
      <c r="J60" s="30"/>
    </row>
    <row r="61" spans="1:10" ht="13.5" customHeight="1">
      <c r="A61" s="5"/>
      <c r="B61" s="6" t="s">
        <v>97</v>
      </c>
      <c r="C61" s="5" t="s">
        <v>46</v>
      </c>
      <c r="D61" s="16">
        <v>450000</v>
      </c>
      <c r="E61" s="5">
        <v>1</v>
      </c>
      <c r="F61" s="16">
        <f>E61*D61</f>
        <v>450000</v>
      </c>
      <c r="G61" s="5">
        <f>'3-2026'!G61+E61</f>
        <v>4</v>
      </c>
      <c r="H61" s="31">
        <f>G61*D61</f>
        <v>1800000</v>
      </c>
    </row>
    <row r="62" spans="1:10" ht="13.5" customHeight="1">
      <c r="A62" s="5"/>
      <c r="B62" s="6" t="s">
        <v>109</v>
      </c>
      <c r="C62" s="5" t="s">
        <v>53</v>
      </c>
      <c r="D62" s="16"/>
      <c r="E62" s="5"/>
      <c r="F62" s="16"/>
      <c r="G62" s="5"/>
      <c r="H62" s="31">
        <f>'1-2026'!H61</f>
        <v>1000000</v>
      </c>
    </row>
    <row r="63" spans="1:10" ht="13.5" customHeight="1">
      <c r="A63" s="5"/>
      <c r="B63" s="6" t="s">
        <v>108</v>
      </c>
      <c r="C63" s="5" t="s">
        <v>53</v>
      </c>
      <c r="D63" s="16"/>
      <c r="E63" s="5"/>
      <c r="F63" s="16"/>
      <c r="G63" s="5"/>
      <c r="H63" s="31">
        <f>'1-2026'!H62</f>
        <v>6402318</v>
      </c>
    </row>
    <row r="64" spans="1:10" ht="15">
      <c r="A64" s="7" t="s">
        <v>24</v>
      </c>
      <c r="B64" s="8" t="s">
        <v>36</v>
      </c>
      <c r="C64" s="7" t="s">
        <v>53</v>
      </c>
      <c r="D64" s="20"/>
      <c r="E64" s="7"/>
      <c r="F64" s="20">
        <f>SUM(F61:F63)</f>
        <v>450000</v>
      </c>
      <c r="G64" s="10"/>
      <c r="H64" s="32">
        <f>SUM(H61:H63)</f>
        <v>9202318</v>
      </c>
      <c r="J64" s="30"/>
    </row>
    <row r="65" spans="1:10" ht="15">
      <c r="A65" s="7" t="s">
        <v>25</v>
      </c>
      <c r="B65" s="7" t="s">
        <v>104</v>
      </c>
      <c r="C65" s="7" t="s">
        <v>53</v>
      </c>
      <c r="D65" s="20"/>
      <c r="E65" s="7"/>
      <c r="F65" s="20">
        <f>SUM(F60,F64)</f>
        <v>450000</v>
      </c>
      <c r="G65" s="10"/>
      <c r="H65" s="32">
        <f>SUM(H60,H64)</f>
        <v>9202318</v>
      </c>
      <c r="J65" s="30"/>
    </row>
    <row r="66" spans="1:10" ht="15">
      <c r="A66" s="7" t="s">
        <v>26</v>
      </c>
      <c r="B66" s="7" t="s">
        <v>105</v>
      </c>
      <c r="C66" s="7" t="s">
        <v>53</v>
      </c>
      <c r="D66" s="20"/>
      <c r="E66" s="7"/>
      <c r="F66" s="20">
        <f>SUM(F57,F65)</f>
        <v>569180000</v>
      </c>
      <c r="G66" s="10"/>
      <c r="H66" s="32">
        <f>SUM(H57,H65)</f>
        <v>914722318</v>
      </c>
      <c r="J66" s="30"/>
    </row>
    <row r="67" spans="1:10" ht="15">
      <c r="A67" s="7" t="s">
        <v>100</v>
      </c>
      <c r="B67" s="10" t="s">
        <v>11</v>
      </c>
      <c r="C67" s="7" t="s">
        <v>53</v>
      </c>
      <c r="D67" s="20"/>
      <c r="E67" s="7"/>
      <c r="F67" s="20">
        <f>F66*0.1</f>
        <v>56918000</v>
      </c>
      <c r="G67" s="10"/>
      <c r="H67" s="32">
        <f>H66*0.1</f>
        <v>91472231.800000012</v>
      </c>
    </row>
    <row r="68" spans="1:10" ht="15">
      <c r="A68" s="7" t="s">
        <v>101</v>
      </c>
      <c r="B68" s="7" t="s">
        <v>106</v>
      </c>
      <c r="C68" s="7" t="s">
        <v>53</v>
      </c>
      <c r="D68" s="20"/>
      <c r="E68" s="7"/>
      <c r="F68" s="20">
        <f>SUM(F66:F67)</f>
        <v>626098000</v>
      </c>
      <c r="G68" s="10"/>
      <c r="H68" s="32">
        <f>SUM(H66:H67)</f>
        <v>1006194549.8</v>
      </c>
      <c r="I68" s="30"/>
      <c r="J68" s="30"/>
    </row>
    <row r="69" spans="1:10" ht="15">
      <c r="A69" s="25"/>
      <c r="B69" s="26"/>
      <c r="C69" s="25"/>
      <c r="D69" s="27"/>
      <c r="E69" s="25"/>
      <c r="F69" s="27"/>
      <c r="G69" s="28"/>
      <c r="H69" s="29"/>
    </row>
    <row r="70" spans="1:10" ht="17.25" customHeight="1">
      <c r="B70" s="2" t="s">
        <v>5</v>
      </c>
    </row>
    <row r="71" spans="1:10" ht="17.25" customHeight="1">
      <c r="B71" s="22" t="s">
        <v>47</v>
      </c>
      <c r="E71" s="23" t="s">
        <v>49</v>
      </c>
      <c r="F71" s="33" t="s">
        <v>48</v>
      </c>
      <c r="G71" s="33"/>
    </row>
    <row r="72" spans="1:10" ht="17.25" customHeight="1">
      <c r="B72" s="24" t="s">
        <v>52</v>
      </c>
      <c r="E72" s="23" t="s">
        <v>49</v>
      </c>
      <c r="F72" s="33" t="s">
        <v>81</v>
      </c>
      <c r="G72" s="33"/>
    </row>
    <row r="73" spans="1:10" ht="17.25" customHeight="1">
      <c r="B73" s="22" t="s">
        <v>51</v>
      </c>
      <c r="E73" s="23" t="s">
        <v>49</v>
      </c>
      <c r="F73" s="33" t="s">
        <v>50</v>
      </c>
      <c r="G73" s="33"/>
    </row>
    <row r="74" spans="1:10" ht="17.25" customHeight="1">
      <c r="B74" s="2" t="s">
        <v>1</v>
      </c>
      <c r="F74" s="22"/>
      <c r="G74" s="22"/>
    </row>
    <row r="75" spans="1:10" ht="17.25" customHeight="1">
      <c r="B75" s="22" t="s">
        <v>112</v>
      </c>
      <c r="E75" s="23" t="s">
        <v>49</v>
      </c>
      <c r="F75" s="33" t="s">
        <v>80</v>
      </c>
      <c r="G75" s="33"/>
    </row>
    <row r="76" spans="1:10" ht="17.25" customHeight="1">
      <c r="B76" s="2" t="s">
        <v>2</v>
      </c>
      <c r="F76" s="22"/>
      <c r="G76" s="22"/>
    </row>
    <row r="77" spans="1:10" ht="17.25" customHeight="1">
      <c r="B77" t="s">
        <v>31</v>
      </c>
      <c r="E77" s="23" t="s">
        <v>49</v>
      </c>
      <c r="F77" s="33" t="s">
        <v>54</v>
      </c>
      <c r="G77" s="33"/>
    </row>
    <row r="78" spans="1:10" ht="17.25" customHeight="1">
      <c r="B78" t="s">
        <v>31</v>
      </c>
      <c r="E78" s="23" t="s">
        <v>49</v>
      </c>
      <c r="F78" s="22" t="s">
        <v>113</v>
      </c>
      <c r="G78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1:G71"/>
    <mergeCell ref="F72:G72"/>
    <mergeCell ref="F73:G73"/>
    <mergeCell ref="F75:G75"/>
    <mergeCell ref="F77:G77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6BE4-7C90-4E35-8D75-C79027D48EAD}">
  <dimension ref="A1:M81"/>
  <sheetViews>
    <sheetView tabSelected="1" workbookViewId="0">
      <selection activeCell="J16" sqref="J16"/>
    </sheetView>
  </sheetViews>
  <sheetFormatPr defaultRowHeight="14.25"/>
  <cols>
    <col min="1" max="1" width="5.75" style="1" customWidth="1"/>
    <col min="2" max="2" width="53.875" customWidth="1"/>
    <col min="3" max="3" width="13.125" customWidth="1"/>
    <col min="4" max="4" width="13.5" customWidth="1"/>
    <col min="5" max="5" width="10.125" customWidth="1"/>
    <col min="6" max="6" width="14.5" customWidth="1"/>
    <col min="7" max="7" width="11.25" customWidth="1"/>
    <col min="8" max="8" width="14.5" customWidth="1"/>
    <col min="9" max="9" width="14" customWidth="1"/>
    <col min="10" max="10" width="12.375" bestFit="1" customWidth="1"/>
    <col min="12" max="12" width="10" customWidth="1"/>
  </cols>
  <sheetData>
    <row r="1" spans="1:8" ht="12" customHeight="1">
      <c r="A1" s="34" t="s">
        <v>57</v>
      </c>
      <c r="B1" s="34"/>
      <c r="C1" s="34"/>
      <c r="D1" s="34"/>
      <c r="E1" s="34"/>
      <c r="F1" s="34"/>
      <c r="G1" s="34"/>
      <c r="H1" s="34"/>
    </row>
    <row r="2" spans="1:8" ht="12" customHeight="1">
      <c r="A2" s="34" t="s">
        <v>56</v>
      </c>
      <c r="B2" s="34"/>
      <c r="C2" s="34"/>
      <c r="D2" s="34"/>
      <c r="E2" s="34"/>
      <c r="F2" s="34"/>
      <c r="G2" s="34"/>
      <c r="H2" s="34"/>
    </row>
    <row r="3" spans="1:8" ht="12" customHeight="1">
      <c r="A3" s="34" t="s">
        <v>55</v>
      </c>
      <c r="B3" s="34"/>
      <c r="C3" s="34"/>
      <c r="D3" s="34"/>
      <c r="E3" s="34"/>
      <c r="F3" s="34"/>
      <c r="G3" s="34"/>
      <c r="H3" s="34"/>
    </row>
    <row r="4" spans="1:8" ht="12" customHeight="1"/>
    <row r="5" spans="1:8" ht="12" customHeight="1">
      <c r="B5" s="39" t="s">
        <v>64</v>
      </c>
      <c r="C5" s="39"/>
      <c r="D5" s="39"/>
      <c r="E5" s="39"/>
      <c r="F5" s="39"/>
      <c r="G5" s="39"/>
      <c r="H5" s="39"/>
    </row>
    <row r="6" spans="1:8" ht="12" customHeight="1">
      <c r="B6" s="39" t="s">
        <v>63</v>
      </c>
      <c r="C6" s="39"/>
      <c r="D6" s="39"/>
      <c r="E6" s="39"/>
      <c r="F6" s="39"/>
      <c r="G6" s="39"/>
      <c r="H6" s="39"/>
    </row>
    <row r="7" spans="1:8" ht="12" customHeight="1">
      <c r="B7" s="3"/>
      <c r="C7" s="3"/>
      <c r="D7" s="3"/>
      <c r="E7" s="3"/>
      <c r="F7" s="3"/>
    </row>
    <row r="8" spans="1:8" ht="12" customHeight="1">
      <c r="A8" s="34" t="s">
        <v>120</v>
      </c>
      <c r="B8" s="34"/>
      <c r="C8" s="34"/>
      <c r="D8" s="34"/>
      <c r="E8" s="34"/>
      <c r="F8" s="34"/>
      <c r="G8" s="34"/>
      <c r="H8" s="34"/>
    </row>
    <row r="9" spans="1:8" ht="12" customHeight="1">
      <c r="A9" s="4"/>
      <c r="B9" s="4"/>
      <c r="C9" s="4"/>
      <c r="D9" s="4"/>
      <c r="E9" s="4"/>
      <c r="F9" s="4"/>
      <c r="G9" s="4"/>
      <c r="H9" s="4"/>
    </row>
    <row r="10" spans="1:8" ht="12" customHeight="1">
      <c r="A10" s="34" t="s">
        <v>62</v>
      </c>
      <c r="B10" s="34"/>
      <c r="C10" s="34"/>
      <c r="D10" s="34"/>
      <c r="E10" s="34"/>
      <c r="F10" s="34"/>
      <c r="G10" s="34"/>
      <c r="H10" s="34"/>
    </row>
    <row r="11" spans="1:8" ht="12" customHeight="1"/>
    <row r="12" spans="1:8" ht="30" customHeight="1">
      <c r="A12" s="35" t="s">
        <v>37</v>
      </c>
      <c r="B12" s="35" t="s">
        <v>6</v>
      </c>
      <c r="C12" s="36" t="s">
        <v>27</v>
      </c>
      <c r="D12" s="36" t="s">
        <v>28</v>
      </c>
      <c r="E12" s="38" t="s">
        <v>29</v>
      </c>
      <c r="F12" s="38"/>
      <c r="G12" s="38" t="s">
        <v>30</v>
      </c>
      <c r="H12" s="38"/>
    </row>
    <row r="13" spans="1:8">
      <c r="A13" s="35"/>
      <c r="B13" s="35"/>
      <c r="C13" s="37"/>
      <c r="D13" s="37"/>
      <c r="E13" s="5" t="s">
        <v>7</v>
      </c>
      <c r="F13" s="5" t="s">
        <v>0</v>
      </c>
      <c r="G13" s="5" t="s">
        <v>7</v>
      </c>
      <c r="H13" s="5" t="s">
        <v>0</v>
      </c>
    </row>
    <row r="14" spans="1:8" ht="11.25" customHeight="1">
      <c r="A14" s="18">
        <v>0</v>
      </c>
      <c r="B14" s="18">
        <v>1</v>
      </c>
      <c r="C14" s="19">
        <v>2</v>
      </c>
      <c r="D14" s="19">
        <v>3</v>
      </c>
      <c r="E14" s="18">
        <v>4</v>
      </c>
      <c r="F14" s="18">
        <v>5</v>
      </c>
      <c r="G14" s="18">
        <v>6</v>
      </c>
      <c r="H14" s="18">
        <v>7</v>
      </c>
    </row>
    <row r="15" spans="1:8" ht="15.75" customHeight="1">
      <c r="A15" s="5"/>
      <c r="B15" s="6" t="s">
        <v>3</v>
      </c>
      <c r="C15" s="13" t="s">
        <v>38</v>
      </c>
      <c r="D15" s="17">
        <v>200000</v>
      </c>
      <c r="E15" s="5"/>
      <c r="F15" s="16"/>
      <c r="G15" s="5">
        <f>'4-2026'!G15</f>
        <v>50</v>
      </c>
      <c r="H15" s="31">
        <f>G15*D15</f>
        <v>10000000</v>
      </c>
    </row>
    <row r="16" spans="1:8" ht="15.75" customHeight="1">
      <c r="A16" s="5"/>
      <c r="B16" s="6" t="s">
        <v>8</v>
      </c>
      <c r="C16" s="13" t="s">
        <v>65</v>
      </c>
      <c r="D16" s="17">
        <v>1000000</v>
      </c>
      <c r="E16" s="5"/>
      <c r="F16" s="16"/>
      <c r="G16" s="5">
        <f>'4-2026'!G16</f>
        <v>8</v>
      </c>
      <c r="H16" s="31">
        <f>G16*D16</f>
        <v>8000000</v>
      </c>
    </row>
    <row r="17" spans="1:13" ht="15.75" customHeight="1">
      <c r="A17" s="5"/>
      <c r="B17" s="6" t="s">
        <v>66</v>
      </c>
      <c r="C17" s="13" t="s">
        <v>65</v>
      </c>
      <c r="D17" s="17">
        <v>1000000</v>
      </c>
      <c r="E17" s="5"/>
      <c r="F17" s="16"/>
      <c r="G17" s="5">
        <f>'4-2026'!G17</f>
        <v>8</v>
      </c>
      <c r="H17" s="31">
        <f>G17*D17</f>
        <v>8000000</v>
      </c>
    </row>
    <row r="18" spans="1:13" ht="15">
      <c r="A18" s="7" t="s">
        <v>12</v>
      </c>
      <c r="B18" s="8" t="s">
        <v>32</v>
      </c>
      <c r="C18" s="7" t="s">
        <v>53</v>
      </c>
      <c r="D18" s="9"/>
      <c r="E18" s="10"/>
      <c r="F18" s="20"/>
      <c r="G18" s="10"/>
      <c r="H18" s="32">
        <f>SUM(H15:H17)</f>
        <v>26000000</v>
      </c>
    </row>
    <row r="19" spans="1:13">
      <c r="A19" s="5"/>
      <c r="B19" s="6" t="s">
        <v>67</v>
      </c>
      <c r="C19" s="5" t="s">
        <v>39</v>
      </c>
      <c r="D19" s="17">
        <v>70000</v>
      </c>
      <c r="E19" s="5"/>
      <c r="F19" s="16"/>
      <c r="G19" s="5">
        <f>'4-2026'!G19+E19</f>
        <v>900</v>
      </c>
      <c r="H19" s="31">
        <f>G19*D19</f>
        <v>63000000</v>
      </c>
    </row>
    <row r="20" spans="1:13">
      <c r="A20" s="5"/>
      <c r="B20" s="6" t="s">
        <v>69</v>
      </c>
      <c r="C20" s="5" t="s">
        <v>39</v>
      </c>
      <c r="D20" s="17">
        <v>80000</v>
      </c>
      <c r="E20" s="5">
        <v>100</v>
      </c>
      <c r="F20" s="16">
        <f>E20*D20</f>
        <v>8000000</v>
      </c>
      <c r="G20" s="5">
        <f>'4-2026'!G20+E20</f>
        <v>300</v>
      </c>
      <c r="H20" s="31">
        <f>G20*D20</f>
        <v>24000000</v>
      </c>
    </row>
    <row r="21" spans="1:13">
      <c r="A21" s="5"/>
      <c r="B21" s="6" t="s">
        <v>70</v>
      </c>
      <c r="C21" s="5" t="s">
        <v>39</v>
      </c>
      <c r="D21" s="17">
        <v>120000</v>
      </c>
      <c r="E21" s="5">
        <v>100</v>
      </c>
      <c r="F21" s="16">
        <f>E21*D21</f>
        <v>12000000</v>
      </c>
      <c r="G21" s="5">
        <f>'4-2026'!G21+E21</f>
        <v>100</v>
      </c>
      <c r="H21" s="31">
        <f>G21*D21</f>
        <v>12000000</v>
      </c>
    </row>
    <row r="22" spans="1:13" ht="15">
      <c r="A22" s="7" t="s">
        <v>13</v>
      </c>
      <c r="B22" s="8" t="s">
        <v>68</v>
      </c>
      <c r="C22" s="7" t="s">
        <v>53</v>
      </c>
      <c r="D22" s="9"/>
      <c r="E22" s="10"/>
      <c r="F22" s="20">
        <f>SUM(F19:F21)</f>
        <v>20000000</v>
      </c>
      <c r="G22" s="10"/>
      <c r="H22" s="9">
        <f>SUM(H19:H21)</f>
        <v>99000000</v>
      </c>
    </row>
    <row r="23" spans="1:13">
      <c r="A23" s="5"/>
      <c r="B23" s="6" t="s">
        <v>71</v>
      </c>
      <c r="C23" s="5" t="s">
        <v>39</v>
      </c>
      <c r="D23" s="17">
        <v>80000</v>
      </c>
      <c r="E23" s="5"/>
      <c r="F23" s="16"/>
      <c r="G23" s="5">
        <f>'4-2026'!G23+E23</f>
        <v>300</v>
      </c>
      <c r="H23" s="31">
        <f>G23*D23</f>
        <v>24000000</v>
      </c>
    </row>
    <row r="24" spans="1:13">
      <c r="A24" s="5"/>
      <c r="B24" s="6" t="s">
        <v>110</v>
      </c>
      <c r="C24" s="5" t="s">
        <v>39</v>
      </c>
      <c r="D24" s="17">
        <v>80000</v>
      </c>
      <c r="E24" s="5"/>
      <c r="F24" s="16"/>
      <c r="G24" s="5">
        <f>'4-2026'!G24+E24</f>
        <v>300</v>
      </c>
      <c r="H24" s="31">
        <f>G24*D24</f>
        <v>24000000</v>
      </c>
    </row>
    <row r="25" spans="1:13">
      <c r="A25" s="5"/>
      <c r="B25" s="6" t="s">
        <v>72</v>
      </c>
      <c r="C25" s="5" t="s">
        <v>39</v>
      </c>
      <c r="D25" s="17">
        <v>100000</v>
      </c>
      <c r="E25" s="5">
        <v>400</v>
      </c>
      <c r="F25" s="16">
        <f>E25*D25</f>
        <v>40000000</v>
      </c>
      <c r="G25" s="5">
        <f>'4-2026'!G25+E25</f>
        <v>900</v>
      </c>
      <c r="H25" s="31">
        <f>G25*D25</f>
        <v>90000000</v>
      </c>
    </row>
    <row r="26" spans="1:13">
      <c r="A26" s="5"/>
      <c r="B26" s="6" t="s">
        <v>73</v>
      </c>
      <c r="C26" s="5" t="s">
        <v>39</v>
      </c>
      <c r="D26" s="17">
        <v>30000</v>
      </c>
      <c r="E26" s="5">
        <v>600</v>
      </c>
      <c r="F26" s="16">
        <f>E26*D26</f>
        <v>18000000</v>
      </c>
      <c r="G26" s="5">
        <f>'4-2026'!G26+E26</f>
        <v>1200</v>
      </c>
      <c r="H26" s="31">
        <f>G26*D26</f>
        <v>36000000</v>
      </c>
    </row>
    <row r="27" spans="1:13" ht="15">
      <c r="A27" s="7" t="s">
        <v>14</v>
      </c>
      <c r="B27" s="8" t="s">
        <v>74</v>
      </c>
      <c r="C27" s="7" t="s">
        <v>53</v>
      </c>
      <c r="D27" s="9"/>
      <c r="E27" s="10"/>
      <c r="F27" s="20">
        <f>SUM(F23:F26)</f>
        <v>58000000</v>
      </c>
      <c r="G27" s="10"/>
      <c r="H27" s="32">
        <f>SUM(H23:H26)</f>
        <v>174000000</v>
      </c>
    </row>
    <row r="28" spans="1:13">
      <c r="A28" s="5"/>
      <c r="B28" s="6" t="s">
        <v>75</v>
      </c>
      <c r="C28" s="5" t="s">
        <v>39</v>
      </c>
      <c r="D28" s="17">
        <v>45000</v>
      </c>
      <c r="E28" s="5"/>
      <c r="F28" s="16"/>
      <c r="G28" s="5">
        <f>'4-2026'!G28+E28</f>
        <v>600</v>
      </c>
      <c r="H28" s="31">
        <f>G28*D28</f>
        <v>27000000</v>
      </c>
      <c r="J28" s="30">
        <f>L28-H28</f>
        <v>27000000</v>
      </c>
      <c r="K28">
        <v>1200</v>
      </c>
      <c r="L28">
        <f>K28*D28</f>
        <v>54000000</v>
      </c>
    </row>
    <row r="29" spans="1:13">
      <c r="A29" s="5"/>
      <c r="B29" s="6" t="s">
        <v>115</v>
      </c>
      <c r="C29" s="5" t="s">
        <v>39</v>
      </c>
      <c r="D29" s="17">
        <v>3200000</v>
      </c>
      <c r="E29" s="5"/>
      <c r="F29" s="16"/>
      <c r="G29" s="5">
        <f>'4-2026'!G29+E29</f>
        <v>24</v>
      </c>
      <c r="H29" s="31">
        <f>G29*D29</f>
        <v>76800000</v>
      </c>
      <c r="J29" s="30">
        <f>L29-H29</f>
        <v>36608000</v>
      </c>
      <c r="K29">
        <v>35.44</v>
      </c>
      <c r="L29">
        <f>K29*D29</f>
        <v>113408000</v>
      </c>
      <c r="M29">
        <f>J29/D29</f>
        <v>11.44</v>
      </c>
    </row>
    <row r="30" spans="1:13">
      <c r="A30" s="5"/>
      <c r="B30" s="6" t="s">
        <v>119</v>
      </c>
      <c r="C30" s="5" t="s">
        <v>39</v>
      </c>
      <c r="D30" s="17">
        <v>2320000</v>
      </c>
      <c r="E30" s="5">
        <v>12.74</v>
      </c>
      <c r="F30" s="16">
        <f>E30*D30</f>
        <v>29556800</v>
      </c>
      <c r="G30" s="5">
        <f>'4-2026'!G30+E30</f>
        <v>22.740000000000002</v>
      </c>
      <c r="H30" s="31">
        <f>G30*D30</f>
        <v>52756800.000000007</v>
      </c>
      <c r="J30" s="30">
        <f>L30-H30</f>
        <v>2923199.9999999925</v>
      </c>
      <c r="K30">
        <v>24</v>
      </c>
      <c r="L30">
        <f>K30*D30</f>
        <v>55680000</v>
      </c>
      <c r="M30">
        <f>J30/D30</f>
        <v>1.2599999999999967</v>
      </c>
    </row>
    <row r="31" spans="1:13">
      <c r="A31" s="5"/>
      <c r="B31" s="6" t="s">
        <v>78</v>
      </c>
      <c r="C31" s="5" t="s">
        <v>39</v>
      </c>
      <c r="D31" s="17">
        <v>15000000</v>
      </c>
      <c r="E31" s="5"/>
      <c r="F31" s="16"/>
      <c r="G31" s="5">
        <f>'4-2026'!G31+E31</f>
        <v>2</v>
      </c>
      <c r="H31" s="31">
        <f>G31*D31</f>
        <v>30000000</v>
      </c>
    </row>
    <row r="32" spans="1:13" ht="15">
      <c r="A32" s="7" t="s">
        <v>15</v>
      </c>
      <c r="B32" s="8" t="s">
        <v>74</v>
      </c>
      <c r="C32" s="7" t="s">
        <v>53</v>
      </c>
      <c r="D32" s="9"/>
      <c r="E32" s="10"/>
      <c r="F32" s="20">
        <f>SUM(F28:F31)</f>
        <v>29556800</v>
      </c>
      <c r="G32" s="10"/>
      <c r="H32" s="32">
        <f>SUM(H28:H31)</f>
        <v>186556800</v>
      </c>
      <c r="J32" s="30">
        <f>J29-J28-J30</f>
        <v>6684800.0000000075</v>
      </c>
    </row>
    <row r="33" spans="1:8">
      <c r="A33" s="5"/>
      <c r="B33" s="6" t="s">
        <v>79</v>
      </c>
      <c r="C33" s="5" t="s">
        <v>39</v>
      </c>
      <c r="D33" s="17"/>
      <c r="E33" s="5"/>
      <c r="F33" s="16"/>
      <c r="G33" s="5"/>
      <c r="H33" s="31"/>
    </row>
    <row r="34" spans="1:8">
      <c r="A34" s="5"/>
      <c r="B34" s="6" t="s">
        <v>82</v>
      </c>
      <c r="C34" s="5" t="s">
        <v>41</v>
      </c>
      <c r="D34" s="17"/>
      <c r="E34" s="5"/>
      <c r="F34" s="16"/>
      <c r="G34" s="5"/>
      <c r="H34" s="31"/>
    </row>
    <row r="35" spans="1:8">
      <c r="A35" s="5"/>
      <c r="B35" s="6" t="s">
        <v>9</v>
      </c>
      <c r="C35" s="5" t="s">
        <v>42</v>
      </c>
      <c r="D35" s="17"/>
      <c r="E35" s="5"/>
      <c r="F35" s="16"/>
      <c r="G35" s="5"/>
      <c r="H35" s="31"/>
    </row>
    <row r="36" spans="1:8">
      <c r="A36" s="5"/>
      <c r="B36" s="6" t="s">
        <v>84</v>
      </c>
      <c r="C36" s="5" t="s">
        <v>85</v>
      </c>
      <c r="D36" s="17">
        <v>280000</v>
      </c>
      <c r="E36" s="5">
        <v>100</v>
      </c>
      <c r="F36" s="16">
        <f>E36*D36</f>
        <v>28000000</v>
      </c>
      <c r="G36" s="5">
        <f>'4-2026'!G36+E36</f>
        <v>600</v>
      </c>
      <c r="H36" s="31">
        <f>G36*D36</f>
        <v>168000000</v>
      </c>
    </row>
    <row r="37" spans="1:8">
      <c r="A37" s="5"/>
      <c r="B37" s="6" t="s">
        <v>117</v>
      </c>
      <c r="C37" s="5" t="s">
        <v>85</v>
      </c>
      <c r="D37" s="17">
        <v>300000</v>
      </c>
      <c r="E37" s="5">
        <v>600</v>
      </c>
      <c r="F37" s="16">
        <f>E37*D37</f>
        <v>180000000</v>
      </c>
      <c r="G37" s="5">
        <f>'4-2026'!G37+E37</f>
        <v>1100</v>
      </c>
      <c r="H37" s="31">
        <f>G37*D37</f>
        <v>330000000</v>
      </c>
    </row>
    <row r="38" spans="1:8">
      <c r="A38" s="5"/>
      <c r="B38" s="6" t="s">
        <v>86</v>
      </c>
      <c r="C38" s="5" t="s">
        <v>87</v>
      </c>
      <c r="D38" s="17">
        <v>500000</v>
      </c>
      <c r="E38" s="5">
        <v>50</v>
      </c>
      <c r="F38" s="16">
        <f>E38*D38</f>
        <v>25000000</v>
      </c>
      <c r="G38" s="5">
        <f>'4-2026'!G38+E38</f>
        <v>100</v>
      </c>
      <c r="H38" s="31">
        <f>G38*D38</f>
        <v>50000000</v>
      </c>
    </row>
    <row r="39" spans="1:8" ht="15">
      <c r="A39" s="7" t="s">
        <v>17</v>
      </c>
      <c r="B39" s="8" t="s">
        <v>83</v>
      </c>
      <c r="C39" s="7" t="s">
        <v>53</v>
      </c>
      <c r="D39" s="9"/>
      <c r="E39" s="10"/>
      <c r="F39" s="20">
        <f>SUM(F36:F38)</f>
        <v>233000000</v>
      </c>
      <c r="G39" s="10"/>
      <c r="H39" s="32">
        <f>SUM(H36:H38)</f>
        <v>548000000</v>
      </c>
    </row>
    <row r="40" spans="1:8" ht="13.5" customHeight="1">
      <c r="A40" s="5"/>
      <c r="B40" s="6" t="s">
        <v>90</v>
      </c>
      <c r="C40" s="5" t="s">
        <v>40</v>
      </c>
      <c r="D40" s="17">
        <v>25000</v>
      </c>
      <c r="E40" s="5">
        <v>100</v>
      </c>
      <c r="F40" s="16">
        <f>E40*D40</f>
        <v>2500000</v>
      </c>
      <c r="G40" s="5">
        <f>'4-2026'!G40+E40</f>
        <v>100</v>
      </c>
      <c r="H40" s="31">
        <f>G40*D40</f>
        <v>2500000</v>
      </c>
    </row>
    <row r="41" spans="1:8" ht="13.5" customHeight="1">
      <c r="A41" s="5"/>
      <c r="B41" s="6" t="s">
        <v>91</v>
      </c>
      <c r="C41" s="5" t="s">
        <v>40</v>
      </c>
      <c r="D41" s="17"/>
      <c r="E41" s="5"/>
      <c r="F41" s="16"/>
      <c r="G41" s="5"/>
      <c r="H41" s="31"/>
    </row>
    <row r="42" spans="1:8" ht="13.5" customHeight="1">
      <c r="A42" s="5"/>
      <c r="B42" s="6" t="s">
        <v>92</v>
      </c>
      <c r="C42" s="5" t="s">
        <v>40</v>
      </c>
      <c r="D42" s="17"/>
      <c r="E42" s="5"/>
      <c r="F42" s="16"/>
      <c r="G42" s="5"/>
      <c r="H42" s="31"/>
    </row>
    <row r="43" spans="1:8" ht="13.5" customHeight="1">
      <c r="A43" s="5"/>
      <c r="B43" s="6" t="s">
        <v>10</v>
      </c>
      <c r="C43" s="5" t="s">
        <v>40</v>
      </c>
      <c r="D43" s="17">
        <v>10000</v>
      </c>
      <c r="E43" s="5">
        <v>100</v>
      </c>
      <c r="F43" s="16">
        <f>E43*D43</f>
        <v>1000000</v>
      </c>
      <c r="G43" s="5">
        <f>'4-2026'!G43+E43</f>
        <v>100</v>
      </c>
      <c r="H43" s="31">
        <f>G43*D43</f>
        <v>1000000</v>
      </c>
    </row>
    <row r="44" spans="1:8" ht="13.5" customHeight="1">
      <c r="A44" s="5"/>
      <c r="B44" s="6" t="s">
        <v>59</v>
      </c>
      <c r="C44" s="5" t="s">
        <v>40</v>
      </c>
      <c r="D44" s="17">
        <v>8000</v>
      </c>
      <c r="E44" s="5"/>
      <c r="F44" s="16"/>
      <c r="G44" s="5"/>
      <c r="H44" s="31"/>
    </row>
    <row r="45" spans="1:8" ht="13.5" customHeight="1">
      <c r="A45" s="5"/>
      <c r="B45" s="6" t="s">
        <v>124</v>
      </c>
      <c r="C45" s="5" t="s">
        <v>40</v>
      </c>
      <c r="D45" s="17">
        <v>80000</v>
      </c>
      <c r="E45" s="5">
        <v>50</v>
      </c>
      <c r="F45" s="16">
        <f>E45*D45</f>
        <v>4000000</v>
      </c>
      <c r="G45" s="5">
        <f>'4-2026'!G45+E45</f>
        <v>50</v>
      </c>
      <c r="H45" s="31">
        <f>G45*D45</f>
        <v>4000000</v>
      </c>
    </row>
    <row r="46" spans="1:8" ht="13.5" customHeight="1">
      <c r="A46" s="5"/>
      <c r="B46" s="6" t="s">
        <v>93</v>
      </c>
      <c r="C46" s="5" t="s">
        <v>40</v>
      </c>
      <c r="D46" s="17"/>
      <c r="E46" s="5"/>
      <c r="F46" s="16"/>
      <c r="G46" s="5"/>
      <c r="H46" s="31"/>
    </row>
    <row r="47" spans="1:8" ht="13.5" customHeight="1">
      <c r="A47" s="5"/>
      <c r="B47" s="6" t="s">
        <v>94</v>
      </c>
      <c r="C47" s="5" t="s">
        <v>40</v>
      </c>
      <c r="D47" s="17"/>
      <c r="E47" s="5"/>
      <c r="F47" s="16"/>
      <c r="G47" s="5"/>
      <c r="H47" s="31"/>
    </row>
    <row r="48" spans="1:8" ht="15">
      <c r="A48" s="7" t="s">
        <v>18</v>
      </c>
      <c r="B48" s="8" t="s">
        <v>33</v>
      </c>
      <c r="C48" s="7" t="s">
        <v>53</v>
      </c>
      <c r="D48" s="9"/>
      <c r="E48" s="10"/>
      <c r="F48" s="20">
        <f>SUM(F40:F47)</f>
        <v>7500000</v>
      </c>
      <c r="G48" s="10"/>
      <c r="H48" s="9">
        <f>SUM(H40:H47)</f>
        <v>7500000</v>
      </c>
    </row>
    <row r="49" spans="1:10" ht="15">
      <c r="A49" s="7" t="s">
        <v>19</v>
      </c>
      <c r="B49" s="8" t="s">
        <v>102</v>
      </c>
      <c r="C49" s="7" t="s">
        <v>53</v>
      </c>
      <c r="D49" s="9"/>
      <c r="E49" s="10"/>
      <c r="F49" s="20">
        <f>SUM(F22,F27,F32,F39,F48)</f>
        <v>348056800</v>
      </c>
      <c r="G49" s="10"/>
      <c r="H49" s="9">
        <f>SUM(H22,H27,H32,H39,H48)</f>
        <v>1015056800</v>
      </c>
    </row>
    <row r="50" spans="1:10" ht="13.5" customHeight="1">
      <c r="A50" s="5"/>
      <c r="B50" s="6" t="s">
        <v>43</v>
      </c>
      <c r="C50" s="5" t="s">
        <v>44</v>
      </c>
      <c r="D50" s="17">
        <v>40000</v>
      </c>
      <c r="E50" s="5">
        <v>1300</v>
      </c>
      <c r="F50" s="16">
        <f>E50*D50</f>
        <v>52000000</v>
      </c>
      <c r="G50" s="5">
        <f>'4-2026'!G50+E50</f>
        <v>2000</v>
      </c>
      <c r="H50" s="31">
        <f>G50*D50</f>
        <v>80000000</v>
      </c>
    </row>
    <row r="51" spans="1:10" ht="13.5" customHeight="1">
      <c r="A51" s="5"/>
      <c r="B51" s="12" t="s">
        <v>4</v>
      </c>
      <c r="C51" s="5" t="s">
        <v>44</v>
      </c>
      <c r="D51" s="17">
        <v>160000</v>
      </c>
      <c r="E51" s="5">
        <v>268</v>
      </c>
      <c r="F51" s="16">
        <f>E51*D51</f>
        <v>42880000</v>
      </c>
      <c r="G51" s="5">
        <f>'4-2026'!G51+E51</f>
        <v>1340</v>
      </c>
      <c r="H51" s="31">
        <f>G51*D51</f>
        <v>214400000</v>
      </c>
    </row>
    <row r="52" spans="1:10" ht="15">
      <c r="A52" s="7" t="s">
        <v>20</v>
      </c>
      <c r="B52" s="8" t="s">
        <v>0</v>
      </c>
      <c r="C52" s="7" t="s">
        <v>53</v>
      </c>
      <c r="D52" s="9"/>
      <c r="E52" s="7"/>
      <c r="F52" s="20">
        <f>SUM(F50:F51)</f>
        <v>94880000</v>
      </c>
      <c r="G52" s="10"/>
      <c r="H52" s="32">
        <f>SUM(H50:H51)</f>
        <v>294400000</v>
      </c>
      <c r="J52" s="30"/>
    </row>
    <row r="53" spans="1:10" ht="13.5" customHeight="1">
      <c r="A53" s="5"/>
      <c r="B53" s="11" t="s">
        <v>95</v>
      </c>
      <c r="C53" s="5" t="s">
        <v>45</v>
      </c>
      <c r="D53" s="16">
        <v>2500</v>
      </c>
      <c r="E53" s="5">
        <v>1500</v>
      </c>
      <c r="F53" s="16">
        <f>E53*D53</f>
        <v>3750000</v>
      </c>
      <c r="G53" s="5">
        <f>'4-2026'!G53+E53</f>
        <v>3500</v>
      </c>
      <c r="H53" s="31">
        <f>G53*D53</f>
        <v>8750000</v>
      </c>
    </row>
    <row r="54" spans="1:10" ht="13.5" customHeight="1">
      <c r="A54" s="5"/>
      <c r="B54" s="6" t="s">
        <v>96</v>
      </c>
      <c r="C54" s="5" t="s">
        <v>45</v>
      </c>
      <c r="D54" s="16">
        <v>2500</v>
      </c>
      <c r="E54" s="5">
        <v>1000</v>
      </c>
      <c r="F54" s="16">
        <f>E54*D54</f>
        <v>2500000</v>
      </c>
      <c r="G54" s="5">
        <f>'4-2026'!G54+E54</f>
        <v>2600</v>
      </c>
      <c r="H54" s="31">
        <f>G54*D54</f>
        <v>6500000</v>
      </c>
    </row>
    <row r="55" spans="1:10" ht="13.5" customHeight="1">
      <c r="A55" s="5"/>
      <c r="B55" s="6" t="s">
        <v>16</v>
      </c>
      <c r="C55" s="5" t="s">
        <v>45</v>
      </c>
      <c r="D55" s="16">
        <v>4000</v>
      </c>
      <c r="E55" s="5">
        <v>1000</v>
      </c>
      <c r="F55" s="16">
        <f>E55*D55</f>
        <v>4000000</v>
      </c>
      <c r="G55" s="5">
        <f>'4-2026'!G55+E55</f>
        <v>2000</v>
      </c>
      <c r="H55" s="31">
        <f>G55*D55</f>
        <v>8000000</v>
      </c>
    </row>
    <row r="56" spans="1:10" ht="15">
      <c r="A56" s="7" t="s">
        <v>21</v>
      </c>
      <c r="B56" s="8" t="s">
        <v>34</v>
      </c>
      <c r="C56" s="7" t="s">
        <v>53</v>
      </c>
      <c r="D56" s="20"/>
      <c r="E56" s="21"/>
      <c r="F56" s="20">
        <f>SUM(F53:F55)</f>
        <v>10250000</v>
      </c>
      <c r="G56" s="14"/>
      <c r="H56" s="9">
        <f>SUM(H53:H55)</f>
        <v>23250000</v>
      </c>
      <c r="J56" s="30"/>
    </row>
    <row r="57" spans="1:10" ht="15">
      <c r="A57" s="7" t="s">
        <v>22</v>
      </c>
      <c r="B57" s="8" t="s">
        <v>103</v>
      </c>
      <c r="C57" s="7" t="s">
        <v>53</v>
      </c>
      <c r="D57" s="20"/>
      <c r="E57" s="7"/>
      <c r="F57" s="20">
        <f>SUM(F18+F49+F52+F56)</f>
        <v>453186800</v>
      </c>
      <c r="G57" s="10"/>
      <c r="H57" s="32">
        <f>SUM(H18+H49+H52+H56)</f>
        <v>1358706800</v>
      </c>
      <c r="J57" s="30"/>
    </row>
    <row r="58" spans="1:10" ht="13.5" customHeight="1">
      <c r="A58" s="5"/>
      <c r="B58" s="6" t="s">
        <v>98</v>
      </c>
      <c r="C58" s="5" t="s">
        <v>40</v>
      </c>
      <c r="D58" s="16">
        <v>22400</v>
      </c>
      <c r="E58" s="5"/>
      <c r="F58" s="16"/>
      <c r="G58" s="5"/>
      <c r="H58" s="31"/>
      <c r="J58" s="30"/>
    </row>
    <row r="59" spans="1:10" ht="13.5" customHeight="1">
      <c r="A59" s="5"/>
      <c r="B59" s="6" t="s">
        <v>121</v>
      </c>
      <c r="C59" s="5" t="s">
        <v>40</v>
      </c>
      <c r="D59" s="16">
        <v>24000</v>
      </c>
      <c r="E59" s="5">
        <v>10</v>
      </c>
      <c r="F59" s="16">
        <f>E59*D59</f>
        <v>240000</v>
      </c>
      <c r="G59" s="5">
        <f>E59</f>
        <v>10</v>
      </c>
      <c r="H59" s="31">
        <f>G59*D59</f>
        <v>240000</v>
      </c>
      <c r="J59" s="30"/>
    </row>
    <row r="60" spans="1:10" ht="13.5" customHeight="1">
      <c r="A60" s="5"/>
      <c r="B60" s="6" t="s">
        <v>125</v>
      </c>
      <c r="C60" s="5" t="s">
        <v>40</v>
      </c>
      <c r="D60" s="16">
        <v>40000</v>
      </c>
      <c r="E60" s="5">
        <v>10</v>
      </c>
      <c r="F60" s="16">
        <f>E60*D60</f>
        <v>400000</v>
      </c>
      <c r="G60" s="5">
        <f>E60</f>
        <v>10</v>
      </c>
      <c r="H60" s="31">
        <f>G60*D60</f>
        <v>400000</v>
      </c>
      <c r="J60" s="30"/>
    </row>
    <row r="61" spans="1:10" ht="13.5" customHeight="1">
      <c r="A61" s="5"/>
      <c r="B61" s="6" t="s">
        <v>122</v>
      </c>
      <c r="C61" s="5" t="s">
        <v>40</v>
      </c>
      <c r="D61" s="16">
        <v>20000</v>
      </c>
      <c r="E61" s="5">
        <v>15</v>
      </c>
      <c r="F61" s="16">
        <f>E61*D61</f>
        <v>300000</v>
      </c>
      <c r="G61" s="5">
        <f>E61</f>
        <v>15</v>
      </c>
      <c r="H61" s="31">
        <f>G61*D61</f>
        <v>300000</v>
      </c>
      <c r="J61" s="30"/>
    </row>
    <row r="62" spans="1:10" ht="13.5" customHeight="1">
      <c r="A62" s="5"/>
      <c r="B62" s="6" t="s">
        <v>99</v>
      </c>
      <c r="C62" s="5" t="s">
        <v>40</v>
      </c>
      <c r="D62" s="16">
        <v>5000000</v>
      </c>
      <c r="E62" s="5">
        <v>1</v>
      </c>
      <c r="F62" s="16">
        <f>E62*D62</f>
        <v>5000000</v>
      </c>
      <c r="G62" s="5">
        <f>E62</f>
        <v>1</v>
      </c>
      <c r="H62" s="31">
        <f>G62*D62</f>
        <v>5000000</v>
      </c>
    </row>
    <row r="63" spans="1:10" ht="14.25" customHeight="1">
      <c r="A63" s="7" t="s">
        <v>23</v>
      </c>
      <c r="B63" s="15" t="s">
        <v>35</v>
      </c>
      <c r="C63" s="7" t="s">
        <v>53</v>
      </c>
      <c r="D63" s="20"/>
      <c r="E63" s="7"/>
      <c r="F63" s="20">
        <f>SUM(F59:F62)</f>
        <v>5940000</v>
      </c>
      <c r="G63" s="10"/>
      <c r="H63" s="9">
        <f>SUM(H59:H62)</f>
        <v>5940000</v>
      </c>
      <c r="J63" s="30"/>
    </row>
    <row r="64" spans="1:10" ht="13.5" customHeight="1">
      <c r="A64" s="5"/>
      <c r="B64" s="6" t="s">
        <v>97</v>
      </c>
      <c r="C64" s="5" t="s">
        <v>46</v>
      </c>
      <c r="D64" s="16">
        <v>450000</v>
      </c>
      <c r="E64" s="5">
        <v>1</v>
      </c>
      <c r="F64" s="16">
        <f>E64*D64</f>
        <v>450000</v>
      </c>
      <c r="G64" s="5">
        <f>'4-2026'!G61+E64</f>
        <v>5</v>
      </c>
      <c r="H64" s="31">
        <f>G64*D64</f>
        <v>2250000</v>
      </c>
    </row>
    <row r="65" spans="1:10" ht="13.5" customHeight="1">
      <c r="A65" s="5"/>
      <c r="B65" s="6" t="s">
        <v>109</v>
      </c>
      <c r="C65" s="5" t="s">
        <v>53</v>
      </c>
      <c r="D65" s="16"/>
      <c r="E65" s="5"/>
      <c r="F65" s="16"/>
      <c r="G65" s="5"/>
      <c r="H65" s="31">
        <f>'1-2026'!H61</f>
        <v>1000000</v>
      </c>
    </row>
    <row r="66" spans="1:10" ht="13.5" customHeight="1">
      <c r="A66" s="5"/>
      <c r="B66" s="6" t="s">
        <v>108</v>
      </c>
      <c r="C66" s="5" t="s">
        <v>53</v>
      </c>
      <c r="D66" s="16"/>
      <c r="E66" s="5"/>
      <c r="F66" s="16"/>
      <c r="G66" s="5"/>
      <c r="H66" s="31">
        <f>'1-2026'!H62</f>
        <v>6402318</v>
      </c>
    </row>
    <row r="67" spans="1:10" ht="15">
      <c r="A67" s="7" t="s">
        <v>24</v>
      </c>
      <c r="B67" s="8" t="s">
        <v>36</v>
      </c>
      <c r="C67" s="7" t="s">
        <v>53</v>
      </c>
      <c r="D67" s="20"/>
      <c r="E67" s="7"/>
      <c r="F67" s="20">
        <f>SUM(F64:F66)</f>
        <v>450000</v>
      </c>
      <c r="G67" s="10"/>
      <c r="H67" s="32">
        <f>SUM(H64:H66)</f>
        <v>9652318</v>
      </c>
      <c r="J67" s="30"/>
    </row>
    <row r="68" spans="1:10" ht="15">
      <c r="A68" s="7" t="s">
        <v>25</v>
      </c>
      <c r="B68" s="7" t="s">
        <v>104</v>
      </c>
      <c r="C68" s="7" t="s">
        <v>53</v>
      </c>
      <c r="D68" s="20"/>
      <c r="E68" s="7"/>
      <c r="F68" s="20">
        <f>SUM(F63,F67)</f>
        <v>6390000</v>
      </c>
      <c r="G68" s="10"/>
      <c r="H68" s="32">
        <f>SUM(H63,H67)</f>
        <v>15592318</v>
      </c>
      <c r="J68" s="30"/>
    </row>
    <row r="69" spans="1:10" ht="15">
      <c r="A69" s="7" t="s">
        <v>26</v>
      </c>
      <c r="B69" s="7" t="s">
        <v>105</v>
      </c>
      <c r="C69" s="7" t="s">
        <v>53</v>
      </c>
      <c r="D69" s="20"/>
      <c r="E69" s="7"/>
      <c r="F69" s="20">
        <f>SUM(F57,F68)</f>
        <v>459576800</v>
      </c>
      <c r="G69" s="10"/>
      <c r="H69" s="32">
        <f>SUM(H57,H68)</f>
        <v>1374299118</v>
      </c>
      <c r="J69" s="30"/>
    </row>
    <row r="70" spans="1:10" ht="15">
      <c r="A70" s="7" t="s">
        <v>100</v>
      </c>
      <c r="B70" s="10" t="s">
        <v>11</v>
      </c>
      <c r="C70" s="7" t="s">
        <v>53</v>
      </c>
      <c r="D70" s="20"/>
      <c r="E70" s="7"/>
      <c r="F70" s="20">
        <f>F69*0.1</f>
        <v>45957680</v>
      </c>
      <c r="G70" s="10"/>
      <c r="H70" s="32">
        <f>H69*0.1</f>
        <v>137429911.80000001</v>
      </c>
    </row>
    <row r="71" spans="1:10" ht="15">
      <c r="A71" s="7" t="s">
        <v>101</v>
      </c>
      <c r="B71" s="7" t="s">
        <v>106</v>
      </c>
      <c r="C71" s="7" t="s">
        <v>53</v>
      </c>
      <c r="D71" s="20"/>
      <c r="E71" s="7"/>
      <c r="F71" s="20">
        <f>SUM(F69:F70)</f>
        <v>505534480</v>
      </c>
      <c r="G71" s="10"/>
      <c r="H71" s="32">
        <f>SUM(H69:H70)</f>
        <v>1511729029.8</v>
      </c>
      <c r="I71" s="30"/>
      <c r="J71" s="30">
        <f>H71-F71-'4-2026'!H68</f>
        <v>0</v>
      </c>
    </row>
    <row r="72" spans="1:10" ht="15">
      <c r="A72" s="25"/>
      <c r="B72" s="26"/>
      <c r="C72" s="25"/>
      <c r="D72" s="27"/>
      <c r="E72" s="25"/>
      <c r="F72" s="27"/>
      <c r="G72" s="28"/>
      <c r="H72" s="29"/>
    </row>
    <row r="73" spans="1:10" ht="16.5" customHeight="1">
      <c r="B73" s="2" t="s">
        <v>5</v>
      </c>
    </row>
    <row r="74" spans="1:10" ht="16.5" customHeight="1">
      <c r="B74" s="22" t="s">
        <v>123</v>
      </c>
      <c r="E74" s="23" t="s">
        <v>49</v>
      </c>
      <c r="F74" s="33" t="s">
        <v>48</v>
      </c>
      <c r="G74" s="33"/>
    </row>
    <row r="75" spans="1:10" ht="16.5" customHeight="1">
      <c r="B75" s="24" t="s">
        <v>52</v>
      </c>
      <c r="E75" s="23" t="s">
        <v>49</v>
      </c>
      <c r="F75" s="33" t="s">
        <v>81</v>
      </c>
      <c r="G75" s="33"/>
    </row>
    <row r="76" spans="1:10" ht="16.5" customHeight="1">
      <c r="B76" s="22" t="s">
        <v>51</v>
      </c>
      <c r="E76" s="23" t="s">
        <v>49</v>
      </c>
      <c r="F76" s="33" t="s">
        <v>50</v>
      </c>
      <c r="G76" s="33"/>
    </row>
    <row r="77" spans="1:10" ht="16.5" customHeight="1">
      <c r="B77" s="2" t="s">
        <v>1</v>
      </c>
      <c r="F77" s="22"/>
      <c r="G77" s="22"/>
    </row>
    <row r="78" spans="1:10" ht="16.5" customHeight="1">
      <c r="B78" s="22" t="s">
        <v>112</v>
      </c>
      <c r="E78" s="23" t="s">
        <v>49</v>
      </c>
      <c r="F78" s="33" t="s">
        <v>80</v>
      </c>
      <c r="G78" s="33"/>
    </row>
    <row r="79" spans="1:10" ht="16.5" customHeight="1">
      <c r="B79" s="2" t="s">
        <v>2</v>
      </c>
      <c r="F79" s="22"/>
      <c r="G79" s="22"/>
    </row>
    <row r="80" spans="1:10" ht="16.5" customHeight="1">
      <c r="B80" t="s">
        <v>31</v>
      </c>
      <c r="E80" s="23" t="s">
        <v>49</v>
      </c>
      <c r="F80" s="33" t="s">
        <v>54</v>
      </c>
      <c r="G80" s="33"/>
    </row>
    <row r="81" spans="2:7" ht="16.5" customHeight="1">
      <c r="B81" t="s">
        <v>31</v>
      </c>
      <c r="E81" s="23" t="s">
        <v>49</v>
      </c>
      <c r="F81" s="22" t="s">
        <v>113</v>
      </c>
      <c r="G81" s="22"/>
    </row>
  </sheetData>
  <mergeCells count="18">
    <mergeCell ref="A8:H8"/>
    <mergeCell ref="A1:H1"/>
    <mergeCell ref="A2:H2"/>
    <mergeCell ref="A3:H3"/>
    <mergeCell ref="B5:H5"/>
    <mergeCell ref="B6:H6"/>
    <mergeCell ref="A10:H10"/>
    <mergeCell ref="A12:A13"/>
    <mergeCell ref="B12:B13"/>
    <mergeCell ref="C12:C13"/>
    <mergeCell ref="D12:D13"/>
    <mergeCell ref="E12:F12"/>
    <mergeCell ref="G12:H12"/>
    <mergeCell ref="F74:G74"/>
    <mergeCell ref="F75:G75"/>
    <mergeCell ref="F76:G76"/>
    <mergeCell ref="F78:G78"/>
    <mergeCell ref="F80:G80"/>
  </mergeCells>
  <printOptions horizontalCentered="1"/>
  <pageMargins left="0.78740157480314965" right="0.78740157480314965" top="0.98425196850393704" bottom="0.59055118110236227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1-2026</vt:lpstr>
      <vt:lpstr>2-2026</vt:lpstr>
      <vt:lpstr>3-2026</vt:lpstr>
      <vt:lpstr>4-2026</vt:lpstr>
      <vt:lpstr>5-2026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Ganbayar Gunchinbat</cp:lastModifiedBy>
  <cp:lastPrinted>2026-05-16T13:51:19Z</cp:lastPrinted>
  <dcterms:created xsi:type="dcterms:W3CDTF">2014-01-15T06:30:10Z</dcterms:created>
  <dcterms:modified xsi:type="dcterms:W3CDTF">2026-05-19T08:05:25Z</dcterms:modified>
</cp:coreProperties>
</file>